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mc:AlternateContent xmlns:mc="http://schemas.openxmlformats.org/markup-compatibility/2006">
    <mc:Choice Requires="x15">
      <x15ac:absPath xmlns:x15ac="http://schemas.microsoft.com/office/spreadsheetml/2010/11/ac" url="\\sv-file10\12_政策企画課\02_広報情報グループ\05_統計調査に関すること\02_統計台帳\R05\05_ホームページ掲載\エクセル版\"/>
    </mc:Choice>
  </mc:AlternateContent>
  <xr:revisionPtr revIDLastSave="0" documentId="13_ncr:1_{FEF84EC8-27BC-4615-A1DD-CFA70E2953D4}" xr6:coauthVersionLast="36" xr6:coauthVersionMax="36" xr10:uidLastSave="{00000000-0000-0000-0000-000000000000}"/>
  <bookViews>
    <workbookView xWindow="1380" yWindow="3570" windowWidth="5955" windowHeight="7410" tabRatio="881" activeTab="1" xr2:uid="{00000000-000D-0000-FFFF-FFFF00000000}"/>
  </bookViews>
  <sheets>
    <sheet name="表紙" sheetId="34" r:id="rId1"/>
    <sheet name="目次" sheetId="35" r:id="rId2"/>
    <sheet name="1" sheetId="25" r:id="rId3"/>
    <sheet name="2" sheetId="1" r:id="rId4"/>
    <sheet name="3" sheetId="16" r:id="rId5"/>
    <sheet name="4" sheetId="13" r:id="rId6"/>
    <sheet name="5" sheetId="14" r:id="rId7"/>
    <sheet name="6" sheetId="18" r:id="rId8"/>
    <sheet name="7" sheetId="29" r:id="rId9"/>
    <sheet name="8" sheetId="19" r:id="rId10"/>
    <sheet name="9" sheetId="20" r:id="rId11"/>
    <sheet name="10" sheetId="21" r:id="rId12"/>
    <sheet name="11" sheetId="2" r:id="rId13"/>
    <sheet name="12" sheetId="3" r:id="rId14"/>
    <sheet name="13" sheetId="30" r:id="rId15"/>
    <sheet name="14" sheetId="4" r:id="rId16"/>
    <sheet name="15" sheetId="12" r:id="rId17"/>
    <sheet name="16" sheetId="5" r:id="rId18"/>
    <sheet name="17" sheetId="6" r:id="rId19"/>
    <sheet name="18" sheetId="32" r:id="rId20"/>
    <sheet name="19" sheetId="33" r:id="rId21"/>
    <sheet name="20" sheetId="8" r:id="rId22"/>
    <sheet name="21" sheetId="9" r:id="rId23"/>
    <sheet name="背表紙" sheetId="15" r:id="rId24"/>
  </sheets>
  <definedNames>
    <definedName name="_xlnm._FilterDatabase" localSheetId="13" hidden="1">'12'!$A$30:$R$30</definedName>
    <definedName name="_xlnm._FilterDatabase" localSheetId="14" hidden="1">'13'!$A$1:$S$14</definedName>
    <definedName name="_xlnm.Print_Area" localSheetId="11">'10'!$A$1:$Q$61</definedName>
    <definedName name="_xlnm.Print_Area" localSheetId="12">'11'!$A$1:$J$51</definedName>
    <definedName name="_xlnm.Print_Area" localSheetId="13">'12'!$A$1:$S$33</definedName>
    <definedName name="_xlnm.Print_Area" localSheetId="14">'13'!$A$1:$T$67</definedName>
    <definedName name="_xlnm.Print_Area" localSheetId="15">'14'!$A$1:$H$33</definedName>
    <definedName name="_xlnm.Print_Area" localSheetId="17">'16'!$A$1:$N$68</definedName>
    <definedName name="_xlnm.Print_Area" localSheetId="18">'17'!$A$1:$J$33</definedName>
    <definedName name="_xlnm.Print_Area" localSheetId="19">'18'!$A$1:$AB$116</definedName>
    <definedName name="_xlnm.Print_Area" localSheetId="20">'19'!$A$1:$AB$116</definedName>
    <definedName name="_xlnm.Print_Area" localSheetId="3">'2'!$A$1:$J$43</definedName>
    <definedName name="_xlnm.Print_Area" localSheetId="21">'20'!$A$1:$M$61</definedName>
    <definedName name="_xlnm.Print_Area" localSheetId="22">'21'!$A$1:$M$43</definedName>
    <definedName name="_xlnm.Print_Area" localSheetId="4">'3'!$A$1:$J$26</definedName>
    <definedName name="_xlnm.Print_Area" localSheetId="5">'4'!$A$1:$S$68</definedName>
    <definedName name="_xlnm.Print_Area" localSheetId="7">'6'!$A$1:$N$42</definedName>
    <definedName name="_xlnm.Print_Area" localSheetId="9">'8'!$A$1:$T$37</definedName>
    <definedName name="_xlnm.Print_Area" localSheetId="10">'9'!$A$1:$P$69</definedName>
    <definedName name="_xlnm.Print_Area" localSheetId="23">背表紙!$A$1:$O$32</definedName>
    <definedName name="_xlnm.Print_Area" localSheetId="0">表紙!$A$1:$O$27</definedName>
    <definedName name="_xlnm.Print_Area" localSheetId="1">目次!$A$1:$O$29</definedName>
    <definedName name="_xlnm.Print_Titles" localSheetId="21">'20'!$2:$4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21" l="1"/>
  <c r="I66" i="13" l="1"/>
  <c r="H66" i="13"/>
  <c r="H65" i="13"/>
  <c r="I65" i="13" s="1"/>
  <c r="I64" i="13"/>
  <c r="H64" i="13"/>
  <c r="H63" i="13"/>
  <c r="I63" i="13" s="1"/>
  <c r="I62" i="13"/>
  <c r="H62" i="13"/>
  <c r="H61" i="13"/>
  <c r="I61" i="13" s="1"/>
  <c r="I60" i="13"/>
  <c r="H60" i="13"/>
  <c r="H59" i="13"/>
  <c r="I59" i="13" s="1"/>
  <c r="I58" i="13"/>
  <c r="H58" i="13"/>
  <c r="H57" i="13"/>
  <c r="I57" i="13" s="1"/>
  <c r="I56" i="13"/>
  <c r="H56" i="13"/>
  <c r="H55" i="13"/>
  <c r="I55" i="13" s="1"/>
  <c r="I54" i="13"/>
  <c r="H54" i="13"/>
  <c r="H53" i="13"/>
  <c r="I53" i="13" s="1"/>
  <c r="E53" i="13"/>
  <c r="B53" i="13"/>
  <c r="H52" i="13"/>
  <c r="I52" i="13" s="1"/>
  <c r="E52" i="13"/>
  <c r="B52" i="13"/>
  <c r="H51" i="13"/>
  <c r="I51" i="13" s="1"/>
  <c r="I50" i="13"/>
  <c r="H50" i="13"/>
  <c r="H49" i="13"/>
  <c r="I49" i="13" s="1"/>
  <c r="E48" i="13"/>
  <c r="B48" i="13"/>
  <c r="H48" i="13" s="1"/>
  <c r="I48" i="13" s="1"/>
  <c r="E47" i="13"/>
  <c r="B47" i="13"/>
  <c r="H47" i="13" s="1"/>
  <c r="I47" i="13" s="1"/>
  <c r="E46" i="13"/>
  <c r="B46" i="13"/>
  <c r="H46" i="13" s="1"/>
  <c r="I46" i="13" s="1"/>
  <c r="E45" i="13"/>
  <c r="B45" i="13"/>
  <c r="H45" i="13" s="1"/>
  <c r="I45" i="13" s="1"/>
  <c r="E44" i="13"/>
  <c r="B44" i="13"/>
  <c r="H44" i="13" s="1"/>
  <c r="I44" i="13" s="1"/>
  <c r="E43" i="13"/>
  <c r="B43" i="13"/>
  <c r="H43" i="13" s="1"/>
  <c r="I43" i="13" s="1"/>
  <c r="E42" i="13"/>
  <c r="B42" i="13"/>
  <c r="H42" i="13" s="1"/>
  <c r="I42" i="13" s="1"/>
  <c r="E41" i="13"/>
  <c r="B41" i="13"/>
  <c r="H41" i="13" s="1"/>
  <c r="I41" i="13" s="1"/>
  <c r="E40" i="13"/>
  <c r="B40" i="13"/>
  <c r="H40" i="13" s="1"/>
  <c r="I40" i="13" s="1"/>
  <c r="E39" i="13"/>
  <c r="B39" i="13"/>
  <c r="H39" i="13" s="1"/>
  <c r="I39" i="13" s="1"/>
  <c r="Q31" i="13"/>
  <c r="O31" i="13"/>
  <c r="M31" i="13"/>
  <c r="K31" i="13"/>
  <c r="J31" i="13"/>
  <c r="I31" i="13"/>
  <c r="E31" i="13"/>
  <c r="Q30" i="13"/>
  <c r="O30" i="13"/>
  <c r="M30" i="13"/>
  <c r="J30" i="13"/>
  <c r="K30" i="13" s="1"/>
  <c r="I30" i="13"/>
  <c r="E30" i="13"/>
  <c r="Q29" i="13"/>
  <c r="O29" i="13"/>
  <c r="M29" i="13"/>
  <c r="J29" i="13"/>
  <c r="K29" i="13" s="1"/>
  <c r="I29" i="13"/>
  <c r="E29" i="13"/>
  <c r="Q28" i="13"/>
  <c r="O28" i="13"/>
  <c r="M28" i="13"/>
  <c r="K28" i="13"/>
  <c r="J28" i="13"/>
  <c r="I28" i="13"/>
  <c r="E28" i="13"/>
  <c r="Q27" i="13"/>
  <c r="O27" i="13"/>
  <c r="M27" i="13"/>
  <c r="K27" i="13"/>
  <c r="J27" i="13"/>
  <c r="I27" i="13"/>
  <c r="E27" i="13"/>
  <c r="Q26" i="13"/>
  <c r="O26" i="13"/>
  <c r="M26" i="13"/>
  <c r="J26" i="13"/>
  <c r="K26" i="13" s="1"/>
  <c r="I26" i="13"/>
  <c r="E26" i="13"/>
  <c r="Q25" i="13"/>
  <c r="O25" i="13"/>
  <c r="M25" i="13"/>
  <c r="J25" i="13"/>
  <c r="K25" i="13" s="1"/>
  <c r="I25" i="13"/>
  <c r="E25" i="13"/>
  <c r="Q24" i="13"/>
  <c r="O24" i="13"/>
  <c r="M24" i="13"/>
  <c r="K24" i="13"/>
  <c r="J24" i="13"/>
  <c r="I24" i="13"/>
  <c r="E24" i="13"/>
  <c r="Q23" i="13"/>
  <c r="O23" i="13"/>
  <c r="M23" i="13"/>
  <c r="K23" i="13"/>
  <c r="J23" i="13"/>
  <c r="I23" i="13"/>
  <c r="E23" i="13"/>
  <c r="Q22" i="13"/>
  <c r="O22" i="13"/>
  <c r="M22" i="13"/>
  <c r="J22" i="13"/>
  <c r="K22" i="13" s="1"/>
  <c r="I22" i="13"/>
  <c r="E22" i="13"/>
  <c r="Q21" i="13"/>
  <c r="O21" i="13"/>
  <c r="M21" i="13"/>
  <c r="J21" i="13"/>
  <c r="K21" i="13" s="1"/>
  <c r="I21" i="13"/>
  <c r="E21" i="13"/>
  <c r="Q20" i="13"/>
  <c r="O20" i="13"/>
  <c r="M20" i="13"/>
  <c r="K20" i="13"/>
  <c r="J20" i="13"/>
  <c r="I20" i="13"/>
  <c r="E20" i="13"/>
  <c r="Q19" i="13"/>
  <c r="O19" i="13"/>
  <c r="M19" i="13"/>
  <c r="K19" i="13"/>
  <c r="J19" i="13"/>
  <c r="I19" i="13"/>
  <c r="E19" i="13"/>
  <c r="Q18" i="13"/>
  <c r="O18" i="13"/>
  <c r="M18" i="13"/>
  <c r="J18" i="13"/>
  <c r="K18" i="13" s="1"/>
  <c r="I18" i="13"/>
  <c r="E18" i="13"/>
  <c r="Q17" i="13"/>
  <c r="O17" i="13"/>
  <c r="M17" i="13"/>
  <c r="J17" i="13"/>
  <c r="K17" i="13" s="1"/>
  <c r="I17" i="13"/>
  <c r="E17" i="13"/>
  <c r="Q16" i="13"/>
  <c r="O16" i="13"/>
  <c r="M16" i="13"/>
  <c r="K16" i="13"/>
  <c r="J16" i="13"/>
  <c r="I16" i="13"/>
  <c r="E16" i="13"/>
  <c r="Q15" i="13"/>
  <c r="O15" i="13"/>
  <c r="M15" i="13"/>
  <c r="K15" i="13"/>
  <c r="J15" i="13"/>
  <c r="I15" i="13"/>
  <c r="E15" i="13"/>
  <c r="Q14" i="13"/>
  <c r="O14" i="13"/>
  <c r="M14" i="13"/>
  <c r="J14" i="13"/>
  <c r="K14" i="13" s="1"/>
  <c r="I14" i="13"/>
  <c r="E14" i="13"/>
  <c r="O13" i="13"/>
  <c r="M13" i="13"/>
  <c r="F13" i="13"/>
  <c r="I13" i="13" s="1"/>
  <c r="E13" i="13"/>
  <c r="B13" i="13"/>
  <c r="Q13" i="13" s="1"/>
  <c r="I12" i="13"/>
  <c r="F12" i="13"/>
  <c r="B12" i="13"/>
  <c r="O12" i="13" s="1"/>
  <c r="I11" i="13"/>
  <c r="F11" i="13"/>
  <c r="B11" i="13"/>
  <c r="Q11" i="13" s="1"/>
  <c r="M10" i="13"/>
  <c r="F10" i="13"/>
  <c r="I10" i="13" s="1"/>
  <c r="E10" i="13"/>
  <c r="B10" i="13"/>
  <c r="Q10" i="13" s="1"/>
  <c r="O9" i="13"/>
  <c r="M9" i="13"/>
  <c r="F9" i="13"/>
  <c r="I9" i="13" s="1"/>
  <c r="E9" i="13"/>
  <c r="B9" i="13"/>
  <c r="Q9" i="13" s="1"/>
  <c r="O8" i="13"/>
  <c r="I8" i="13"/>
  <c r="F8" i="13"/>
  <c r="B8" i="13"/>
  <c r="M8" i="13" s="1"/>
  <c r="I7" i="13"/>
  <c r="F7" i="13"/>
  <c r="B7" i="13"/>
  <c r="Q7" i="13" s="1"/>
  <c r="M6" i="13"/>
  <c r="F6" i="13"/>
  <c r="I6" i="13" s="1"/>
  <c r="E6" i="13"/>
  <c r="B6" i="13"/>
  <c r="Q6" i="13" s="1"/>
  <c r="O5" i="13"/>
  <c r="M5" i="13"/>
  <c r="F5" i="13"/>
  <c r="I5" i="13" s="1"/>
  <c r="E5" i="13"/>
  <c r="B5" i="13"/>
  <c r="Q5" i="13" s="1"/>
  <c r="O4" i="13"/>
  <c r="I4" i="13"/>
  <c r="F4" i="13"/>
  <c r="B4" i="13"/>
  <c r="M4" i="13" s="1"/>
  <c r="Q4" i="13" l="1"/>
  <c r="Q8" i="13"/>
  <c r="J12" i="13"/>
  <c r="K12" i="13" s="1"/>
  <c r="E4" i="13"/>
  <c r="J5" i="13"/>
  <c r="K5" i="13" s="1"/>
  <c r="O6" i="13"/>
  <c r="M7" i="13"/>
  <c r="E8" i="13"/>
  <c r="J9" i="13"/>
  <c r="K9" i="13" s="1"/>
  <c r="O10" i="13"/>
  <c r="M11" i="13"/>
  <c r="E12" i="13"/>
  <c r="J13" i="13"/>
  <c r="K13" i="13" s="1"/>
  <c r="J4" i="13"/>
  <c r="K4" i="13" s="1"/>
  <c r="E7" i="13"/>
  <c r="J8" i="13"/>
  <c r="K8" i="13" s="1"/>
  <c r="E11" i="13"/>
  <c r="Q12" i="13"/>
  <c r="J6" i="13"/>
  <c r="K6" i="13" s="1"/>
  <c r="O7" i="13"/>
  <c r="J10" i="13"/>
  <c r="K10" i="13" s="1"/>
  <c r="O11" i="13"/>
  <c r="M12" i="13"/>
  <c r="J7" i="13"/>
  <c r="K7" i="13" s="1"/>
  <c r="J11" i="13"/>
  <c r="K11" i="13" s="1"/>
  <c r="J43" i="9"/>
  <c r="I43" i="9"/>
  <c r="H43" i="9"/>
  <c r="E43" i="9"/>
  <c r="K43" i="9" s="1"/>
  <c r="J42" i="9"/>
  <c r="I42" i="9"/>
  <c r="H42" i="9"/>
  <c r="E42" i="9"/>
  <c r="K42" i="9" s="1"/>
  <c r="J41" i="9"/>
  <c r="I41" i="9"/>
  <c r="H41" i="9"/>
  <c r="K41" i="9" s="1"/>
  <c r="E41" i="9"/>
  <c r="J40" i="9"/>
  <c r="I40" i="9"/>
  <c r="H40" i="9"/>
  <c r="E40" i="9"/>
  <c r="K40" i="9" s="1"/>
  <c r="J39" i="9"/>
  <c r="I39" i="9"/>
  <c r="H39" i="9"/>
  <c r="E39" i="9"/>
  <c r="K39" i="9" s="1"/>
  <c r="J38" i="9"/>
  <c r="I38" i="9"/>
  <c r="H38" i="9"/>
  <c r="E38" i="9"/>
  <c r="K38" i="9" s="1"/>
  <c r="J36" i="9"/>
  <c r="I36" i="9"/>
  <c r="H36" i="9"/>
  <c r="K36" i="9" s="1"/>
  <c r="E36" i="9"/>
  <c r="J35" i="9"/>
  <c r="I35" i="9"/>
  <c r="H35" i="9"/>
  <c r="E35" i="9"/>
  <c r="K35" i="9" s="1"/>
  <c r="J34" i="9"/>
  <c r="I34" i="9"/>
  <c r="H34" i="9"/>
  <c r="E34" i="9"/>
  <c r="K34" i="9" s="1"/>
  <c r="H33" i="9"/>
  <c r="E33" i="9"/>
  <c r="H32" i="9"/>
  <c r="E32" i="9"/>
  <c r="H30" i="9"/>
  <c r="E30" i="9"/>
  <c r="J59" i="8"/>
  <c r="I59" i="8"/>
  <c r="H59" i="8"/>
  <c r="E59" i="8"/>
  <c r="K59" i="8" s="1"/>
  <c r="J57" i="8"/>
  <c r="I57" i="8"/>
  <c r="H57" i="8"/>
  <c r="K57" i="8" s="1"/>
  <c r="E57" i="8"/>
  <c r="J56" i="8"/>
  <c r="I56" i="8"/>
  <c r="H56" i="8"/>
  <c r="K56" i="8" s="1"/>
  <c r="E56" i="8"/>
  <c r="K54" i="8"/>
  <c r="J54" i="8"/>
  <c r="I54" i="8"/>
  <c r="H54" i="8"/>
  <c r="E54" i="8"/>
  <c r="J53" i="8"/>
  <c r="I53" i="8"/>
  <c r="H53" i="8"/>
  <c r="E53" i="8"/>
  <c r="K53" i="8" s="1"/>
  <c r="J52" i="8"/>
  <c r="I52" i="8"/>
  <c r="H52" i="8"/>
  <c r="K52" i="8" s="1"/>
  <c r="E52" i="8"/>
  <c r="J51" i="8"/>
  <c r="I51" i="8"/>
  <c r="H51" i="8"/>
  <c r="K51" i="8" s="1"/>
  <c r="E51" i="8"/>
  <c r="J50" i="8"/>
  <c r="I50" i="8"/>
  <c r="H50" i="8"/>
  <c r="E50" i="8"/>
  <c r="K50" i="8" s="1"/>
  <c r="J49" i="8"/>
  <c r="I49" i="8"/>
  <c r="H49" i="8"/>
  <c r="E49" i="8"/>
  <c r="K49" i="8" s="1"/>
  <c r="J48" i="8"/>
  <c r="I48" i="8"/>
  <c r="H48" i="8"/>
  <c r="K48" i="8" s="1"/>
  <c r="E48" i="8"/>
  <c r="B4" i="33" l="1"/>
  <c r="E5" i="33" s="1"/>
  <c r="N4" i="33"/>
  <c r="C5" i="33"/>
  <c r="D5" i="33"/>
  <c r="F5" i="33"/>
  <c r="G5" i="33"/>
  <c r="H5" i="33"/>
  <c r="J5" i="33"/>
  <c r="K5" i="33"/>
  <c r="L5" i="33"/>
  <c r="N5" i="33"/>
  <c r="O5" i="33"/>
  <c r="P5" i="33"/>
  <c r="Q5" i="33"/>
  <c r="R5" i="33"/>
  <c r="S5" i="33"/>
  <c r="T5" i="33"/>
  <c r="V5" i="33"/>
  <c r="B6" i="33"/>
  <c r="E7" i="33" s="1"/>
  <c r="N6" i="33"/>
  <c r="N7" i="33" s="1"/>
  <c r="L7" i="33"/>
  <c r="P7" i="33"/>
  <c r="Q7" i="33"/>
  <c r="S7" i="33"/>
  <c r="T7" i="33"/>
  <c r="N8" i="33"/>
  <c r="Q9" i="33"/>
  <c r="B10" i="33"/>
  <c r="C11" i="33"/>
  <c r="B11" i="33" s="1"/>
  <c r="D11" i="33"/>
  <c r="E11" i="33"/>
  <c r="F11" i="33"/>
  <c r="G11" i="33"/>
  <c r="H11" i="33"/>
  <c r="I11" i="33"/>
  <c r="J11" i="33"/>
  <c r="K11" i="33"/>
  <c r="L11" i="33"/>
  <c r="M11" i="33"/>
  <c r="N11" i="33"/>
  <c r="O11" i="33"/>
  <c r="P11" i="33"/>
  <c r="Q11" i="33"/>
  <c r="R11" i="33"/>
  <c r="S11" i="33"/>
  <c r="T11" i="33"/>
  <c r="U11" i="33"/>
  <c r="V11" i="33"/>
  <c r="B12" i="33"/>
  <c r="F13" i="33" s="1"/>
  <c r="M13" i="33"/>
  <c r="Q13" i="33"/>
  <c r="S13" i="33"/>
  <c r="T13" i="33"/>
  <c r="U13" i="33"/>
  <c r="V13" i="33"/>
  <c r="C15" i="33"/>
  <c r="D15" i="33"/>
  <c r="E15" i="33"/>
  <c r="F15" i="33"/>
  <c r="G15" i="33"/>
  <c r="H15" i="33"/>
  <c r="I15" i="33"/>
  <c r="J15" i="33"/>
  <c r="K15" i="33"/>
  <c r="L15" i="33"/>
  <c r="M15" i="33"/>
  <c r="N15" i="33"/>
  <c r="P15" i="33"/>
  <c r="Q15" i="33"/>
  <c r="R15" i="33"/>
  <c r="S15" i="33"/>
  <c r="T15" i="33"/>
  <c r="U15" i="33"/>
  <c r="B15" i="33" s="1"/>
  <c r="V15" i="33"/>
  <c r="C17" i="33"/>
  <c r="D17" i="33"/>
  <c r="E17" i="33"/>
  <c r="F17" i="33"/>
  <c r="G17" i="33"/>
  <c r="H17" i="33"/>
  <c r="I17" i="33"/>
  <c r="J17" i="33"/>
  <c r="K17" i="33"/>
  <c r="L17" i="33"/>
  <c r="M17" i="33"/>
  <c r="N17" i="33"/>
  <c r="O17" i="33"/>
  <c r="P17" i="33"/>
  <c r="Q17" i="33"/>
  <c r="R17" i="33"/>
  <c r="S17" i="33"/>
  <c r="T17" i="33"/>
  <c r="U17" i="33"/>
  <c r="B17" i="33" s="1"/>
  <c r="V17" i="33"/>
  <c r="C19" i="33"/>
  <c r="B19" i="33" s="1"/>
  <c r="D19" i="33"/>
  <c r="E19" i="33"/>
  <c r="F19" i="33"/>
  <c r="G19" i="33"/>
  <c r="H19" i="33"/>
  <c r="I19" i="33"/>
  <c r="J19" i="33"/>
  <c r="K19" i="33"/>
  <c r="L19" i="33"/>
  <c r="M19" i="33"/>
  <c r="N19" i="33"/>
  <c r="O19" i="33"/>
  <c r="P19" i="33"/>
  <c r="Q19" i="33"/>
  <c r="R19" i="33"/>
  <c r="S19" i="33"/>
  <c r="T19" i="33"/>
  <c r="U19" i="33"/>
  <c r="V19" i="33"/>
  <c r="C21" i="33"/>
  <c r="D21" i="33"/>
  <c r="E21" i="33"/>
  <c r="F21" i="33"/>
  <c r="G21" i="33"/>
  <c r="H21" i="33"/>
  <c r="I21" i="33"/>
  <c r="J21" i="33"/>
  <c r="K21" i="33"/>
  <c r="L21" i="33"/>
  <c r="M21" i="33"/>
  <c r="N21" i="33"/>
  <c r="O21" i="33"/>
  <c r="P21" i="33"/>
  <c r="Q21" i="33"/>
  <c r="R21" i="33"/>
  <c r="S21" i="33"/>
  <c r="T21" i="33"/>
  <c r="U21" i="33"/>
  <c r="V21" i="33"/>
  <c r="B21" i="33" s="1"/>
  <c r="C23" i="33"/>
  <c r="D23" i="33"/>
  <c r="E23" i="33"/>
  <c r="F23" i="33"/>
  <c r="G23" i="33"/>
  <c r="H23" i="33"/>
  <c r="I23" i="33"/>
  <c r="J23" i="33"/>
  <c r="K23" i="33"/>
  <c r="L23" i="33"/>
  <c r="M23" i="33"/>
  <c r="N23" i="33"/>
  <c r="O23" i="33"/>
  <c r="P23" i="33"/>
  <c r="Q23" i="33"/>
  <c r="R23" i="33"/>
  <c r="S23" i="33"/>
  <c r="T23" i="33"/>
  <c r="U23" i="33"/>
  <c r="B23" i="33" s="1"/>
  <c r="V23" i="33"/>
  <c r="C25" i="33"/>
  <c r="D25" i="33"/>
  <c r="E25" i="33"/>
  <c r="F25" i="33"/>
  <c r="G25" i="33"/>
  <c r="H25" i="33"/>
  <c r="I25" i="33"/>
  <c r="J25" i="33"/>
  <c r="K25" i="33"/>
  <c r="L25" i="33"/>
  <c r="M25" i="33"/>
  <c r="N25" i="33"/>
  <c r="O25" i="33"/>
  <c r="P25" i="33"/>
  <c r="Q25" i="33"/>
  <c r="R25" i="33"/>
  <c r="S25" i="33"/>
  <c r="T25" i="33"/>
  <c r="U25" i="33"/>
  <c r="B25" i="33" s="1"/>
  <c r="V25" i="33"/>
  <c r="B26" i="33"/>
  <c r="C27" i="33" s="1"/>
  <c r="F27" i="33"/>
  <c r="J27" i="33"/>
  <c r="N27" i="33"/>
  <c r="Q27" i="33"/>
  <c r="R27" i="33"/>
  <c r="S27" i="33"/>
  <c r="T27" i="33"/>
  <c r="V27" i="33"/>
  <c r="C29" i="33"/>
  <c r="D29" i="33"/>
  <c r="E29" i="33"/>
  <c r="F29" i="33"/>
  <c r="G29" i="33"/>
  <c r="H29" i="33"/>
  <c r="I29" i="33"/>
  <c r="J29" i="33"/>
  <c r="K29" i="33"/>
  <c r="L29" i="33"/>
  <c r="M29" i="33"/>
  <c r="N29" i="33"/>
  <c r="P29" i="33"/>
  <c r="Q29" i="33"/>
  <c r="R29" i="33"/>
  <c r="S29" i="33"/>
  <c r="T29" i="33"/>
  <c r="U29" i="33"/>
  <c r="B29" i="33" s="1"/>
  <c r="V29" i="33"/>
  <c r="C31" i="33"/>
  <c r="D31" i="33"/>
  <c r="E31" i="33"/>
  <c r="F31" i="33"/>
  <c r="G31" i="33"/>
  <c r="H31" i="33"/>
  <c r="I31" i="33"/>
  <c r="J31" i="33"/>
  <c r="K31" i="33"/>
  <c r="M31" i="33"/>
  <c r="P31" i="33"/>
  <c r="Q31" i="33"/>
  <c r="R31" i="33"/>
  <c r="S31" i="33"/>
  <c r="T31" i="33"/>
  <c r="U31" i="33"/>
  <c r="B31" i="33" s="1"/>
  <c r="V31" i="33"/>
  <c r="C33" i="33"/>
  <c r="B33" i="33" s="1"/>
  <c r="D33" i="33"/>
  <c r="E33" i="33"/>
  <c r="F33" i="33"/>
  <c r="G33" i="33"/>
  <c r="H33" i="33"/>
  <c r="I33" i="33"/>
  <c r="J33" i="33"/>
  <c r="K33" i="33"/>
  <c r="L33" i="33"/>
  <c r="M33" i="33"/>
  <c r="N33" i="33"/>
  <c r="O33" i="33"/>
  <c r="P33" i="33"/>
  <c r="Q33" i="33"/>
  <c r="R33" i="33"/>
  <c r="S33" i="33"/>
  <c r="T33" i="33"/>
  <c r="U33" i="33"/>
  <c r="V33" i="33"/>
  <c r="C35" i="33"/>
  <c r="D35" i="33"/>
  <c r="E35" i="33"/>
  <c r="F35" i="33"/>
  <c r="G35" i="33"/>
  <c r="H35" i="33"/>
  <c r="I35" i="33"/>
  <c r="J35" i="33"/>
  <c r="K35" i="33"/>
  <c r="L35" i="33"/>
  <c r="M35" i="33"/>
  <c r="N35" i="33"/>
  <c r="O35" i="33"/>
  <c r="P35" i="33"/>
  <c r="Q35" i="33"/>
  <c r="R35" i="33"/>
  <c r="S35" i="33"/>
  <c r="T35" i="33"/>
  <c r="U35" i="33"/>
  <c r="V35" i="33"/>
  <c r="C37" i="33"/>
  <c r="D37" i="33"/>
  <c r="E37" i="33"/>
  <c r="F37" i="33"/>
  <c r="G37" i="33"/>
  <c r="H37" i="33"/>
  <c r="I37" i="33"/>
  <c r="J37" i="33"/>
  <c r="K37" i="33"/>
  <c r="L37" i="33"/>
  <c r="M37" i="33"/>
  <c r="N37" i="33"/>
  <c r="O37" i="33"/>
  <c r="P37" i="33"/>
  <c r="Q37" i="33"/>
  <c r="R37" i="33"/>
  <c r="S37" i="33"/>
  <c r="T37" i="33"/>
  <c r="U37" i="33"/>
  <c r="V37" i="33"/>
  <c r="C39" i="33"/>
  <c r="D39" i="33"/>
  <c r="E39" i="33"/>
  <c r="F39" i="33"/>
  <c r="G39" i="33"/>
  <c r="H39" i="33"/>
  <c r="I39" i="33"/>
  <c r="J39" i="33"/>
  <c r="K39" i="33"/>
  <c r="L39" i="33"/>
  <c r="M39" i="33"/>
  <c r="N39" i="33"/>
  <c r="O39" i="33"/>
  <c r="P39" i="33"/>
  <c r="Q39" i="33"/>
  <c r="R39" i="33"/>
  <c r="S39" i="33"/>
  <c r="T39" i="33"/>
  <c r="U39" i="33"/>
  <c r="V39" i="33"/>
  <c r="B41" i="33"/>
  <c r="O41" i="33"/>
  <c r="P41" i="33"/>
  <c r="R41" i="33"/>
  <c r="B43" i="33"/>
  <c r="O43" i="33"/>
  <c r="P43" i="33"/>
  <c r="R43" i="33"/>
  <c r="B45" i="33"/>
  <c r="O45" i="33"/>
  <c r="P45" i="33"/>
  <c r="R45" i="33"/>
  <c r="B46" i="33"/>
  <c r="B47" i="33"/>
  <c r="B61" i="33"/>
  <c r="Q61" i="33"/>
  <c r="C62" i="33"/>
  <c r="D62" i="33"/>
  <c r="E62" i="33"/>
  <c r="Q68" i="33" s="1"/>
  <c r="F62" i="33"/>
  <c r="B62" i="33" s="1"/>
  <c r="G62" i="33"/>
  <c r="H62" i="33"/>
  <c r="I62" i="33"/>
  <c r="J62" i="33"/>
  <c r="K62" i="33"/>
  <c r="L62" i="33"/>
  <c r="M62" i="33"/>
  <c r="N62" i="33"/>
  <c r="O62" i="33"/>
  <c r="Q62" i="33"/>
  <c r="B63" i="33"/>
  <c r="F64" i="33" s="1"/>
  <c r="Q63" i="33"/>
  <c r="D64" i="33"/>
  <c r="E64" i="33"/>
  <c r="H64" i="33"/>
  <c r="I64" i="33"/>
  <c r="L64" i="33"/>
  <c r="M64" i="33"/>
  <c r="Q64" i="33"/>
  <c r="B65" i="33"/>
  <c r="E66" i="33" s="1"/>
  <c r="Q65" i="33"/>
  <c r="D66" i="33"/>
  <c r="H66" i="33"/>
  <c r="L66" i="33"/>
  <c r="Q66" i="33"/>
  <c r="B67" i="33"/>
  <c r="Q67" i="33"/>
  <c r="C68" i="33"/>
  <c r="Q74" i="33" s="1"/>
  <c r="D68" i="33"/>
  <c r="E68" i="33"/>
  <c r="F68" i="33"/>
  <c r="G68" i="33"/>
  <c r="H68" i="33"/>
  <c r="I68" i="33"/>
  <c r="J68" i="33"/>
  <c r="K68" i="33"/>
  <c r="L68" i="33"/>
  <c r="M68" i="33"/>
  <c r="N68" i="33"/>
  <c r="O68" i="33"/>
  <c r="B69" i="33"/>
  <c r="Q69" i="33"/>
  <c r="C70" i="33"/>
  <c r="D70" i="33"/>
  <c r="E70" i="33"/>
  <c r="F70" i="33"/>
  <c r="B70" i="33" s="1"/>
  <c r="G70" i="33"/>
  <c r="H70" i="33"/>
  <c r="I70" i="33"/>
  <c r="J70" i="33"/>
  <c r="K70" i="33"/>
  <c r="L70" i="33"/>
  <c r="M70" i="33"/>
  <c r="N70" i="33"/>
  <c r="O70" i="33"/>
  <c r="Q71" i="33"/>
  <c r="C72" i="33"/>
  <c r="D72" i="33"/>
  <c r="E72" i="33"/>
  <c r="F72" i="33"/>
  <c r="B72" i="33" s="1"/>
  <c r="G72" i="33"/>
  <c r="H72" i="33"/>
  <c r="I72" i="33"/>
  <c r="J72" i="33"/>
  <c r="K72" i="33"/>
  <c r="L72" i="33"/>
  <c r="M72" i="33"/>
  <c r="N72" i="33"/>
  <c r="O72" i="33"/>
  <c r="Q73" i="33"/>
  <c r="C74" i="33"/>
  <c r="D74" i="33"/>
  <c r="E74" i="33"/>
  <c r="F74" i="33"/>
  <c r="B74" i="33" s="1"/>
  <c r="G74" i="33"/>
  <c r="H74" i="33"/>
  <c r="I74" i="33"/>
  <c r="J74" i="33"/>
  <c r="K74" i="33"/>
  <c r="L74" i="33"/>
  <c r="M74" i="33"/>
  <c r="N74" i="33"/>
  <c r="O74" i="33"/>
  <c r="C76" i="33"/>
  <c r="B76" i="33" s="1"/>
  <c r="D76" i="33"/>
  <c r="E76" i="33"/>
  <c r="F76" i="33"/>
  <c r="G76" i="33"/>
  <c r="H76" i="33"/>
  <c r="I76" i="33"/>
  <c r="J76" i="33"/>
  <c r="K76" i="33"/>
  <c r="L76" i="33"/>
  <c r="M76" i="33"/>
  <c r="N76" i="33"/>
  <c r="O76" i="33"/>
  <c r="C78" i="33"/>
  <c r="B78" i="33" s="1"/>
  <c r="D78" i="33"/>
  <c r="E78" i="33"/>
  <c r="F78" i="33"/>
  <c r="G78" i="33"/>
  <c r="H78" i="33"/>
  <c r="I78" i="33"/>
  <c r="J78" i="33"/>
  <c r="K78" i="33"/>
  <c r="L78" i="33"/>
  <c r="M78" i="33"/>
  <c r="N78" i="33"/>
  <c r="O78" i="33"/>
  <c r="C80" i="33"/>
  <c r="B80" i="33" s="1"/>
  <c r="D80" i="33"/>
  <c r="E80" i="33"/>
  <c r="F80" i="33"/>
  <c r="G80" i="33"/>
  <c r="H80" i="33"/>
  <c r="I80" i="33"/>
  <c r="J80" i="33"/>
  <c r="K80" i="33"/>
  <c r="L80" i="33"/>
  <c r="M80" i="33"/>
  <c r="N80" i="33"/>
  <c r="O80" i="33"/>
  <c r="C82" i="33"/>
  <c r="D82" i="33"/>
  <c r="B82" i="33" s="1"/>
  <c r="E82" i="33"/>
  <c r="F82" i="33"/>
  <c r="G82" i="33"/>
  <c r="H82" i="33"/>
  <c r="I82" i="33"/>
  <c r="J82" i="33"/>
  <c r="K82" i="33"/>
  <c r="L82" i="33"/>
  <c r="M82" i="33"/>
  <c r="N82" i="33"/>
  <c r="O82" i="33"/>
  <c r="B83" i="33"/>
  <c r="C84" i="33" s="1"/>
  <c r="F84" i="33"/>
  <c r="J84" i="33"/>
  <c r="M84" i="33"/>
  <c r="N84" i="33"/>
  <c r="C86" i="33"/>
  <c r="B86" i="33" s="1"/>
  <c r="D86" i="33"/>
  <c r="E86" i="33"/>
  <c r="F86" i="33"/>
  <c r="G86" i="33"/>
  <c r="H86" i="33"/>
  <c r="I86" i="33"/>
  <c r="J86" i="33"/>
  <c r="K86" i="33"/>
  <c r="L86" i="33"/>
  <c r="M86" i="33"/>
  <c r="N86" i="33"/>
  <c r="O86" i="33"/>
  <c r="C88" i="33"/>
  <c r="D88" i="33"/>
  <c r="F88" i="33"/>
  <c r="G88" i="33"/>
  <c r="B88" i="33" s="1"/>
  <c r="H88" i="33"/>
  <c r="I88" i="33"/>
  <c r="J88" i="33"/>
  <c r="K88" i="33"/>
  <c r="L88" i="33"/>
  <c r="M88" i="33"/>
  <c r="N88" i="33"/>
  <c r="O88" i="33"/>
  <c r="C90" i="33"/>
  <c r="B90" i="33" s="1"/>
  <c r="D90" i="33"/>
  <c r="E90" i="33"/>
  <c r="F90" i="33"/>
  <c r="G90" i="33"/>
  <c r="H90" i="33"/>
  <c r="I90" i="33"/>
  <c r="J90" i="33"/>
  <c r="K90" i="33"/>
  <c r="M90" i="33"/>
  <c r="N90" i="33"/>
  <c r="O90" i="33"/>
  <c r="C92" i="33"/>
  <c r="D92" i="33"/>
  <c r="E92" i="33"/>
  <c r="F92" i="33"/>
  <c r="G92" i="33"/>
  <c r="H92" i="33"/>
  <c r="I92" i="33"/>
  <c r="J92" i="33"/>
  <c r="K92" i="33"/>
  <c r="L92" i="33"/>
  <c r="M92" i="33"/>
  <c r="N92" i="33"/>
  <c r="C94" i="33"/>
  <c r="D94" i="33"/>
  <c r="E94" i="33"/>
  <c r="F94" i="33"/>
  <c r="G94" i="33"/>
  <c r="H94" i="33"/>
  <c r="I94" i="33"/>
  <c r="J94" i="33"/>
  <c r="K94" i="33"/>
  <c r="L94" i="33"/>
  <c r="M94" i="33"/>
  <c r="N94" i="33"/>
  <c r="C96" i="33"/>
  <c r="D96" i="33"/>
  <c r="E96" i="33"/>
  <c r="F96" i="33"/>
  <c r="G96" i="33"/>
  <c r="H96" i="33"/>
  <c r="I96" i="33"/>
  <c r="J96" i="33"/>
  <c r="K96" i="33"/>
  <c r="L96" i="33"/>
  <c r="M96" i="33"/>
  <c r="N96" i="33"/>
  <c r="O96" i="33"/>
  <c r="B98" i="33"/>
  <c r="B100" i="33"/>
  <c r="B102" i="33"/>
  <c r="B103" i="33"/>
  <c r="B104" i="33"/>
  <c r="B107" i="33"/>
  <c r="J111" i="32"/>
  <c r="J109" i="32"/>
  <c r="B106" i="32"/>
  <c r="J105" i="32"/>
  <c r="J106" i="32" s="1"/>
  <c r="J104" i="32"/>
  <c r="B104" i="32"/>
  <c r="J103" i="32"/>
  <c r="J102" i="32"/>
  <c r="B102" i="32"/>
  <c r="J101" i="32"/>
  <c r="B100" i="32"/>
  <c r="J99" i="32"/>
  <c r="J100" i="32" s="1"/>
  <c r="G98" i="32"/>
  <c r="F98" i="32"/>
  <c r="E98" i="32"/>
  <c r="D98" i="32"/>
  <c r="C98" i="32"/>
  <c r="J97" i="32"/>
  <c r="J98" i="32" s="1"/>
  <c r="J96" i="32"/>
  <c r="G96" i="32"/>
  <c r="F96" i="32"/>
  <c r="E96" i="32"/>
  <c r="D96" i="32"/>
  <c r="C96" i="32"/>
  <c r="J95" i="32"/>
  <c r="J94" i="32"/>
  <c r="G94" i="32"/>
  <c r="F94" i="32"/>
  <c r="E94" i="32"/>
  <c r="D94" i="32"/>
  <c r="C94" i="32"/>
  <c r="J93" i="32"/>
  <c r="J91" i="32"/>
  <c r="J92" i="32" s="1"/>
  <c r="B92" i="32" s="1"/>
  <c r="J90" i="32"/>
  <c r="I90" i="32"/>
  <c r="H90" i="32"/>
  <c r="G90" i="32"/>
  <c r="F90" i="32"/>
  <c r="E90" i="32"/>
  <c r="D90" i="32"/>
  <c r="C90" i="32"/>
  <c r="B90" i="32"/>
  <c r="J89" i="32"/>
  <c r="J88" i="32"/>
  <c r="I88" i="32"/>
  <c r="H88" i="32"/>
  <c r="G88" i="32"/>
  <c r="F88" i="32"/>
  <c r="E88" i="32"/>
  <c r="D88" i="32"/>
  <c r="C88" i="32"/>
  <c r="B88" i="32"/>
  <c r="J87" i="32"/>
  <c r="J86" i="32"/>
  <c r="I86" i="32"/>
  <c r="H86" i="32"/>
  <c r="G86" i="32"/>
  <c r="F86" i="32"/>
  <c r="E86" i="32"/>
  <c r="D86" i="32"/>
  <c r="C86" i="32"/>
  <c r="B86" i="32"/>
  <c r="J85" i="32"/>
  <c r="J84" i="32"/>
  <c r="I84" i="32"/>
  <c r="H84" i="32"/>
  <c r="G84" i="32"/>
  <c r="F84" i="32"/>
  <c r="E84" i="32"/>
  <c r="D84" i="32"/>
  <c r="C84" i="32"/>
  <c r="B84" i="32"/>
  <c r="J82" i="32"/>
  <c r="I82" i="32"/>
  <c r="H82" i="32"/>
  <c r="G82" i="32"/>
  <c r="F82" i="32"/>
  <c r="E82" i="32"/>
  <c r="D82" i="32"/>
  <c r="C82" i="32"/>
  <c r="B82" i="32"/>
  <c r="J80" i="32"/>
  <c r="I80" i="32"/>
  <c r="H80" i="32"/>
  <c r="G80" i="32"/>
  <c r="F80" i="32"/>
  <c r="E80" i="32"/>
  <c r="D80" i="32"/>
  <c r="C80" i="32"/>
  <c r="B80" i="32"/>
  <c r="J78" i="32"/>
  <c r="I78" i="32"/>
  <c r="H78" i="32"/>
  <c r="G78" i="32"/>
  <c r="F78" i="32"/>
  <c r="E78" i="32"/>
  <c r="D78" i="32"/>
  <c r="C78" i="32"/>
  <c r="B78" i="32"/>
  <c r="J76" i="32"/>
  <c r="I76" i="32"/>
  <c r="H76" i="32"/>
  <c r="G76" i="32"/>
  <c r="F76" i="32"/>
  <c r="E76" i="32"/>
  <c r="D76" i="32"/>
  <c r="C76" i="32"/>
  <c r="B76" i="32"/>
  <c r="J74" i="32"/>
  <c r="I74" i="32"/>
  <c r="H74" i="32"/>
  <c r="G74" i="32"/>
  <c r="F74" i="32"/>
  <c r="E74" i="32"/>
  <c r="D74" i="32"/>
  <c r="C74" i="32"/>
  <c r="B74" i="32"/>
  <c r="J71" i="32"/>
  <c r="B71" i="32"/>
  <c r="G72" i="32" s="1"/>
  <c r="J69" i="32"/>
  <c r="J68" i="32"/>
  <c r="F68" i="32"/>
  <c r="B68" i="32"/>
  <c r="J67" i="32"/>
  <c r="B67" i="32"/>
  <c r="I68" i="32" s="1"/>
  <c r="J65" i="32"/>
  <c r="B65" i="32" s="1"/>
  <c r="J63" i="32"/>
  <c r="B63" i="32"/>
  <c r="G64" i="32" s="1"/>
  <c r="Q48" i="32"/>
  <c r="Q47" i="32"/>
  <c r="B47" i="32" s="1"/>
  <c r="Q46" i="32"/>
  <c r="B46" i="32" s="1"/>
  <c r="Q45" i="32"/>
  <c r="B45" i="32" s="1"/>
  <c r="P45" i="32"/>
  <c r="O45" i="32"/>
  <c r="Q44" i="32"/>
  <c r="Q43" i="32"/>
  <c r="P43" i="32"/>
  <c r="O43" i="32"/>
  <c r="B43" i="32"/>
  <c r="Q42" i="32"/>
  <c r="Q41" i="32"/>
  <c r="B41" i="32" s="1"/>
  <c r="P41" i="32"/>
  <c r="O41" i="32"/>
  <c r="Q40" i="32"/>
  <c r="Q39" i="32"/>
  <c r="P39" i="32"/>
  <c r="O39" i="32"/>
  <c r="B39" i="32"/>
  <c r="Q38" i="32"/>
  <c r="AA37" i="32"/>
  <c r="Z37" i="32"/>
  <c r="X37" i="32"/>
  <c r="W37" i="32"/>
  <c r="V37" i="32"/>
  <c r="U37" i="32"/>
  <c r="T37" i="32"/>
  <c r="S37" i="32"/>
  <c r="R37" i="32"/>
  <c r="Q37" i="32"/>
  <c r="P37" i="32"/>
  <c r="O37" i="32"/>
  <c r="B37" i="32"/>
  <c r="Q36" i="32"/>
  <c r="AA35" i="32"/>
  <c r="Z35" i="32"/>
  <c r="Y35" i="32"/>
  <c r="X35" i="32"/>
  <c r="W35" i="32"/>
  <c r="V35" i="32"/>
  <c r="U35" i="32"/>
  <c r="T35" i="32"/>
  <c r="S35" i="32"/>
  <c r="R35" i="32"/>
  <c r="Q35" i="32"/>
  <c r="B35" i="32" s="1"/>
  <c r="P35" i="32"/>
  <c r="O35" i="32"/>
  <c r="Q34" i="32"/>
  <c r="Q33" i="32"/>
  <c r="Q32" i="32"/>
  <c r="AB31" i="32"/>
  <c r="Z31" i="32"/>
  <c r="X31" i="32"/>
  <c r="W31" i="32"/>
  <c r="V31" i="32"/>
  <c r="U31" i="32"/>
  <c r="T31" i="32"/>
  <c r="S31" i="32"/>
  <c r="P31" i="32"/>
  <c r="O31" i="32"/>
  <c r="N31" i="32"/>
  <c r="M31" i="32"/>
  <c r="J31" i="32"/>
  <c r="I31" i="32"/>
  <c r="H31" i="32"/>
  <c r="F31" i="32"/>
  <c r="D31" i="32"/>
  <c r="Q31" i="32" s="1"/>
  <c r="B31" i="32" s="1"/>
  <c r="Q30" i="32"/>
  <c r="AB29" i="32"/>
  <c r="Z29" i="32"/>
  <c r="X29" i="32"/>
  <c r="W29" i="32"/>
  <c r="V29" i="32"/>
  <c r="U29" i="32"/>
  <c r="T29" i="32"/>
  <c r="S29" i="32"/>
  <c r="P29" i="32"/>
  <c r="O29" i="32"/>
  <c r="N29" i="32"/>
  <c r="M29" i="32"/>
  <c r="J29" i="32"/>
  <c r="I29" i="32"/>
  <c r="H29" i="32"/>
  <c r="G29" i="32"/>
  <c r="F29" i="32"/>
  <c r="E29" i="32"/>
  <c r="D29" i="32"/>
  <c r="C29" i="32"/>
  <c r="Q29" i="32" s="1"/>
  <c r="B29" i="32" s="1"/>
  <c r="Q28" i="32"/>
  <c r="AB27" i="32"/>
  <c r="AA27" i="32"/>
  <c r="Z27" i="32"/>
  <c r="Y27" i="32"/>
  <c r="X27" i="32"/>
  <c r="W27" i="32"/>
  <c r="V27" i="32"/>
  <c r="U27" i="32"/>
  <c r="T27" i="32"/>
  <c r="R27" i="32"/>
  <c r="P27" i="32"/>
  <c r="O27" i="32"/>
  <c r="N27" i="32"/>
  <c r="M27" i="32"/>
  <c r="J27" i="32"/>
  <c r="I27" i="32"/>
  <c r="H27" i="32"/>
  <c r="G27" i="32"/>
  <c r="F27" i="32"/>
  <c r="E27" i="32"/>
  <c r="D27" i="32"/>
  <c r="C27" i="32"/>
  <c r="Q27" i="32" s="1"/>
  <c r="S26" i="32"/>
  <c r="S27" i="32" s="1"/>
  <c r="Q26" i="32"/>
  <c r="AB25" i="32"/>
  <c r="AA25" i="32"/>
  <c r="Z25" i="32"/>
  <c r="Y25" i="32"/>
  <c r="X25" i="32"/>
  <c r="W25" i="32"/>
  <c r="V25" i="32"/>
  <c r="U25" i="32"/>
  <c r="T25" i="32"/>
  <c r="S25" i="32"/>
  <c r="R25" i="32"/>
  <c r="Q25" i="32"/>
  <c r="P25" i="32"/>
  <c r="N25" i="32"/>
  <c r="M25" i="32"/>
  <c r="J25" i="32"/>
  <c r="F25" i="32"/>
  <c r="E25" i="32"/>
  <c r="D25" i="32"/>
  <c r="C25" i="32"/>
  <c r="B25" i="32"/>
  <c r="AB23" i="32"/>
  <c r="AA23" i="32"/>
  <c r="Z23" i="32"/>
  <c r="Y23" i="32"/>
  <c r="X23" i="32"/>
  <c r="W23" i="32"/>
  <c r="V23" i="32"/>
  <c r="U23" i="32"/>
  <c r="T23" i="32"/>
  <c r="S23" i="32"/>
  <c r="R23" i="32"/>
  <c r="Q23" i="32"/>
  <c r="B23" i="32" s="1"/>
  <c r="P23" i="32"/>
  <c r="O23" i="32"/>
  <c r="N23" i="32"/>
  <c r="M23" i="32"/>
  <c r="J23" i="32"/>
  <c r="G23" i="32"/>
  <c r="F23" i="32"/>
  <c r="E23" i="32"/>
  <c r="D23" i="32"/>
  <c r="C23" i="32"/>
  <c r="AB21" i="32"/>
  <c r="AA21" i="32"/>
  <c r="Z21" i="32"/>
  <c r="Y21" i="32"/>
  <c r="X21" i="32"/>
  <c r="W21" i="32"/>
  <c r="V21" i="32"/>
  <c r="U21" i="32"/>
  <c r="T21" i="32"/>
  <c r="B21" i="32" s="1"/>
  <c r="S21" i="32"/>
  <c r="R21" i="32"/>
  <c r="Q21" i="32"/>
  <c r="P21" i="32"/>
  <c r="O21" i="32"/>
  <c r="N21" i="32"/>
  <c r="M21" i="32"/>
  <c r="J21" i="32"/>
  <c r="G21" i="32"/>
  <c r="F21" i="32"/>
  <c r="E21" i="32"/>
  <c r="D21" i="32"/>
  <c r="C21" i="32"/>
  <c r="AB19" i="32"/>
  <c r="AA19" i="32"/>
  <c r="Z19" i="32"/>
  <c r="Y19" i="32"/>
  <c r="X19" i="32"/>
  <c r="W19" i="32"/>
  <c r="V19" i="32"/>
  <c r="U19" i="32"/>
  <c r="T19" i="32"/>
  <c r="S19" i="32"/>
  <c r="R19" i="32"/>
  <c r="Q19" i="32"/>
  <c r="B19" i="32" s="1"/>
  <c r="P19" i="32"/>
  <c r="O19" i="32"/>
  <c r="N19" i="32"/>
  <c r="M19" i="32"/>
  <c r="J19" i="32"/>
  <c r="G19" i="32"/>
  <c r="F19" i="32"/>
  <c r="E19" i="32"/>
  <c r="D19" i="32"/>
  <c r="C19" i="32"/>
  <c r="AB17" i="32"/>
  <c r="AA17" i="32"/>
  <c r="Z17" i="32"/>
  <c r="Y17" i="32"/>
  <c r="X17" i="32"/>
  <c r="W17" i="32"/>
  <c r="V17" i="32"/>
  <c r="U17" i="32"/>
  <c r="T17" i="32"/>
  <c r="S17" i="32"/>
  <c r="R17" i="32"/>
  <c r="Q17" i="32"/>
  <c r="P17" i="32"/>
  <c r="O17" i="32"/>
  <c r="N17" i="32"/>
  <c r="M17" i="32"/>
  <c r="J17" i="32"/>
  <c r="G17" i="32"/>
  <c r="F17" i="32"/>
  <c r="E17" i="32"/>
  <c r="D17" i="32"/>
  <c r="C17" i="32"/>
  <c r="B17" i="32"/>
  <c r="AB15" i="32"/>
  <c r="AA15" i="32"/>
  <c r="Z15" i="32"/>
  <c r="Y15" i="32"/>
  <c r="X15" i="32"/>
  <c r="W15" i="32"/>
  <c r="V15" i="32"/>
  <c r="U15" i="32"/>
  <c r="T15" i="32"/>
  <c r="S15" i="32"/>
  <c r="R15" i="32"/>
  <c r="Q15" i="32"/>
  <c r="B15" i="32" s="1"/>
  <c r="P15" i="32"/>
  <c r="O15" i="32"/>
  <c r="N15" i="32"/>
  <c r="M15" i="32"/>
  <c r="J15" i="32"/>
  <c r="G15" i="32"/>
  <c r="F15" i="32"/>
  <c r="E15" i="32"/>
  <c r="D15" i="32"/>
  <c r="C15" i="32"/>
  <c r="Q12" i="32"/>
  <c r="Q13" i="32" s="1"/>
  <c r="B12" i="32"/>
  <c r="AA13" i="32" s="1"/>
  <c r="Q10" i="32"/>
  <c r="B10" i="32" s="1"/>
  <c r="Q8" i="32"/>
  <c r="N8" i="32"/>
  <c r="N6" i="32"/>
  <c r="T4" i="32"/>
  <c r="Q4" i="32"/>
  <c r="Q5" i="32" s="1"/>
  <c r="N4" i="32"/>
  <c r="N5" i="32" s="1"/>
  <c r="B4" i="32"/>
  <c r="AA5" i="32" s="1"/>
  <c r="D29" i="6"/>
  <c r="D28" i="6"/>
  <c r="D27" i="6"/>
  <c r="N9" i="33" l="1"/>
  <c r="H7" i="33"/>
  <c r="D7" i="33"/>
  <c r="B68" i="33"/>
  <c r="U27" i="33"/>
  <c r="M27" i="33"/>
  <c r="I27" i="33"/>
  <c r="E27" i="33"/>
  <c r="P13" i="33"/>
  <c r="D13" i="33"/>
  <c r="T9" i="33"/>
  <c r="B8" i="33"/>
  <c r="O7" i="33"/>
  <c r="G7" i="33"/>
  <c r="L84" i="33"/>
  <c r="H84" i="33"/>
  <c r="D84" i="33"/>
  <c r="B84" i="33" s="1"/>
  <c r="N66" i="33"/>
  <c r="J66" i="33"/>
  <c r="F66" i="33"/>
  <c r="O64" i="33"/>
  <c r="K64" i="33"/>
  <c r="G64" i="33"/>
  <c r="C64" i="33"/>
  <c r="P27" i="33"/>
  <c r="L27" i="33"/>
  <c r="H27" i="33"/>
  <c r="D27" i="33"/>
  <c r="O13" i="33"/>
  <c r="K13" i="33"/>
  <c r="G13" i="33"/>
  <c r="B13" i="33" s="1"/>
  <c r="C13" i="33"/>
  <c r="S9" i="33"/>
  <c r="V7" i="33"/>
  <c r="R7" i="33"/>
  <c r="J7" i="33"/>
  <c r="F7" i="33"/>
  <c r="U5" i="33"/>
  <c r="M5" i="33"/>
  <c r="I5" i="33"/>
  <c r="I13" i="33"/>
  <c r="E13" i="33"/>
  <c r="I84" i="33"/>
  <c r="E84" i="33"/>
  <c r="O66" i="33"/>
  <c r="K66" i="33"/>
  <c r="G66" i="33"/>
  <c r="C66" i="33"/>
  <c r="L13" i="33"/>
  <c r="H13" i="33"/>
  <c r="K7" i="33"/>
  <c r="C7" i="33"/>
  <c r="O84" i="33"/>
  <c r="K84" i="33"/>
  <c r="G84" i="33"/>
  <c r="M66" i="33"/>
  <c r="I66" i="33"/>
  <c r="N64" i="33"/>
  <c r="J64" i="33"/>
  <c r="O27" i="33"/>
  <c r="K27" i="33"/>
  <c r="G27" i="33"/>
  <c r="R13" i="33"/>
  <c r="N13" i="33"/>
  <c r="J13" i="33"/>
  <c r="V9" i="33"/>
  <c r="U7" i="33"/>
  <c r="B7" i="33" s="1"/>
  <c r="M7" i="33"/>
  <c r="I7" i="33"/>
  <c r="AB11" i="32"/>
  <c r="X11" i="32"/>
  <c r="T11" i="32"/>
  <c r="P11" i="32"/>
  <c r="J11" i="32"/>
  <c r="D11" i="32"/>
  <c r="U11" i="32"/>
  <c r="E11" i="32"/>
  <c r="AA11" i="32"/>
  <c r="W11" i="32"/>
  <c r="S11" i="32"/>
  <c r="O11" i="32"/>
  <c r="G11" i="32"/>
  <c r="C11" i="32"/>
  <c r="Y11" i="32"/>
  <c r="Z11" i="32"/>
  <c r="V11" i="32"/>
  <c r="R11" i="32"/>
  <c r="N11" i="32"/>
  <c r="F11" i="32"/>
  <c r="M11" i="32"/>
  <c r="B27" i="32"/>
  <c r="H66" i="32"/>
  <c r="D66" i="32"/>
  <c r="I66" i="32"/>
  <c r="G66" i="32"/>
  <c r="C66" i="32"/>
  <c r="F66" i="32"/>
  <c r="E66" i="32"/>
  <c r="O47" i="32"/>
  <c r="P47" i="32"/>
  <c r="J13" i="32"/>
  <c r="X13" i="32"/>
  <c r="H64" i="32"/>
  <c r="H72" i="32"/>
  <c r="C5" i="32"/>
  <c r="J5" i="32"/>
  <c r="U5" i="32"/>
  <c r="Y5" i="32"/>
  <c r="E13" i="32"/>
  <c r="M13" i="32"/>
  <c r="U13" i="32"/>
  <c r="Y13" i="32"/>
  <c r="E64" i="32"/>
  <c r="I64" i="32"/>
  <c r="J66" i="32"/>
  <c r="B66" i="32" s="1"/>
  <c r="C68" i="32"/>
  <c r="G68" i="32"/>
  <c r="B69" i="32"/>
  <c r="E72" i="32"/>
  <c r="I72" i="32"/>
  <c r="G5" i="32"/>
  <c r="X5" i="32"/>
  <c r="B5" i="32" s="1"/>
  <c r="Q11" i="32"/>
  <c r="P13" i="32"/>
  <c r="D64" i="32"/>
  <c r="D5" i="32"/>
  <c r="R5" i="32"/>
  <c r="V5" i="32"/>
  <c r="Z5" i="32"/>
  <c r="B8" i="32"/>
  <c r="Q9" i="32" s="1"/>
  <c r="F13" i="32"/>
  <c r="N13" i="32"/>
  <c r="R13" i="32"/>
  <c r="V13" i="32"/>
  <c r="Z13" i="32"/>
  <c r="F64" i="32"/>
  <c r="J64" i="32"/>
  <c r="B64" i="32" s="1"/>
  <c r="D68" i="32"/>
  <c r="H68" i="32"/>
  <c r="F72" i="32"/>
  <c r="J72" i="32"/>
  <c r="B72" i="32" s="1"/>
  <c r="P5" i="32"/>
  <c r="T5" i="32"/>
  <c r="AB5" i="32"/>
  <c r="D13" i="32"/>
  <c r="T13" i="32"/>
  <c r="B13" i="32" s="1"/>
  <c r="AB13" i="32"/>
  <c r="D72" i="32"/>
  <c r="F5" i="32"/>
  <c r="O5" i="32"/>
  <c r="S5" i="32"/>
  <c r="W5" i="32"/>
  <c r="Q6" i="32"/>
  <c r="C13" i="32"/>
  <c r="G13" i="32"/>
  <c r="O13" i="32"/>
  <c r="S13" i="32"/>
  <c r="W13" i="32"/>
  <c r="C64" i="32"/>
  <c r="E68" i="32"/>
  <c r="C72" i="32"/>
  <c r="B5" i="33" l="1"/>
  <c r="B27" i="33"/>
  <c r="B66" i="33"/>
  <c r="Q72" i="33"/>
  <c r="B64" i="33"/>
  <c r="Q70" i="33"/>
  <c r="F9" i="33"/>
  <c r="J9" i="33"/>
  <c r="R9" i="33"/>
  <c r="D9" i="33"/>
  <c r="H9" i="33"/>
  <c r="P9" i="33"/>
  <c r="I9" i="33"/>
  <c r="C9" i="33"/>
  <c r="G9" i="33"/>
  <c r="K9" i="33"/>
  <c r="O9" i="33"/>
  <c r="L9" i="33"/>
  <c r="E9" i="33"/>
  <c r="M9" i="33"/>
  <c r="U9" i="33"/>
  <c r="F70" i="32"/>
  <c r="C70" i="32"/>
  <c r="I70" i="32"/>
  <c r="E70" i="32"/>
  <c r="H70" i="32"/>
  <c r="D70" i="32"/>
  <c r="G70" i="32"/>
  <c r="J70" i="32"/>
  <c r="B70" i="32" s="1"/>
  <c r="Y9" i="32"/>
  <c r="U9" i="32"/>
  <c r="J9" i="32"/>
  <c r="D9" i="32"/>
  <c r="V9" i="32"/>
  <c r="N9" i="32"/>
  <c r="AB9" i="32"/>
  <c r="X9" i="32"/>
  <c r="T9" i="32"/>
  <c r="P9" i="32"/>
  <c r="G9" i="32"/>
  <c r="C9" i="32"/>
  <c r="Z9" i="32"/>
  <c r="R9" i="32"/>
  <c r="B9" i="32" s="1"/>
  <c r="AA9" i="32"/>
  <c r="W9" i="32"/>
  <c r="S9" i="32"/>
  <c r="O9" i="32"/>
  <c r="F9" i="32"/>
  <c r="E9" i="32"/>
  <c r="Q7" i="32"/>
  <c r="B6" i="32"/>
  <c r="B11" i="32"/>
  <c r="I25" i="32"/>
  <c r="H25" i="32"/>
  <c r="G25" i="32"/>
  <c r="B9" i="33" l="1"/>
  <c r="Z7" i="32"/>
  <c r="V7" i="32"/>
  <c r="R7" i="32"/>
  <c r="E7" i="32"/>
  <c r="AA7" i="32"/>
  <c r="W7" i="32"/>
  <c r="O7" i="32"/>
  <c r="Y7" i="32"/>
  <c r="U7" i="32"/>
  <c r="J7" i="32"/>
  <c r="D7" i="32"/>
  <c r="F7" i="32"/>
  <c r="AB7" i="32"/>
  <c r="X7" i="32"/>
  <c r="T7" i="32"/>
  <c r="P7" i="32"/>
  <c r="G7" i="32"/>
  <c r="C7" i="32"/>
  <c r="S7" i="32"/>
  <c r="N7" i="32"/>
  <c r="B7" i="32"/>
  <c r="D42" i="5" l="1"/>
  <c r="C42" i="5"/>
  <c r="B42" i="5"/>
  <c r="D41" i="5"/>
  <c r="C41" i="5"/>
  <c r="B41" i="5"/>
  <c r="D40" i="5"/>
  <c r="C40" i="5"/>
  <c r="B40" i="5"/>
  <c r="D39" i="5"/>
  <c r="C39" i="5"/>
  <c r="B39" i="5"/>
  <c r="C26" i="5"/>
  <c r="B26" i="5"/>
  <c r="C8" i="5"/>
  <c r="B8" i="5"/>
  <c r="C7" i="5"/>
  <c r="B7" i="5"/>
  <c r="C6" i="5"/>
  <c r="B6" i="5"/>
  <c r="C5" i="5"/>
  <c r="B5" i="5"/>
  <c r="C4" i="5"/>
  <c r="B4" i="5"/>
  <c r="J66" i="12" l="1"/>
  <c r="D23" i="12"/>
  <c r="D20" i="12"/>
  <c r="F16" i="30" l="1"/>
  <c r="J16" i="30"/>
  <c r="F23" i="30"/>
  <c r="J23" i="30"/>
  <c r="M23" i="30"/>
  <c r="F50" i="30"/>
  <c r="J50" i="30"/>
  <c r="F57" i="30"/>
  <c r="J57" i="30"/>
  <c r="M57" i="30"/>
  <c r="S31" i="3"/>
  <c r="R31" i="3"/>
  <c r="Q31" i="3"/>
  <c r="L19" i="3"/>
  <c r="E19" i="3"/>
  <c r="I19" i="3" s="1"/>
  <c r="O18" i="3"/>
  <c r="L18" i="3"/>
  <c r="I18" i="3"/>
  <c r="O17" i="3"/>
  <c r="L17" i="3"/>
  <c r="E17" i="3"/>
  <c r="I17" i="3" s="1"/>
  <c r="O16" i="3"/>
  <c r="L16" i="3"/>
  <c r="O15" i="3"/>
  <c r="L15" i="3"/>
  <c r="O14" i="3"/>
  <c r="L14" i="3"/>
  <c r="O13" i="3"/>
  <c r="L13" i="3"/>
  <c r="O12" i="3"/>
  <c r="L12" i="3"/>
  <c r="O11" i="3"/>
  <c r="L11" i="3"/>
  <c r="O10" i="3"/>
  <c r="L10" i="3"/>
  <c r="O9" i="3"/>
  <c r="L9" i="3"/>
  <c r="F39" i="2" l="1"/>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 r="C44" i="20" l="1"/>
  <c r="C43" i="20"/>
  <c r="C42" i="20"/>
  <c r="C41" i="20"/>
  <c r="C40" i="20"/>
  <c r="C39" i="20" s="1"/>
  <c r="P39" i="20"/>
  <c r="O39" i="20"/>
  <c r="N39" i="20"/>
  <c r="M39" i="20"/>
  <c r="L39" i="20"/>
  <c r="K39" i="20"/>
  <c r="J39" i="20"/>
  <c r="I39" i="20"/>
  <c r="H39" i="20"/>
  <c r="G39" i="20"/>
  <c r="F39" i="20"/>
  <c r="E39" i="20"/>
  <c r="D39" i="20"/>
  <c r="C36" i="20"/>
  <c r="C35" i="20"/>
  <c r="C34" i="20"/>
  <c r="C33" i="20"/>
  <c r="C32" i="20"/>
  <c r="C31" i="20"/>
  <c r="C30" i="20" s="1"/>
  <c r="P30" i="20"/>
  <c r="O30" i="20"/>
  <c r="N30" i="20"/>
  <c r="M30" i="20"/>
  <c r="L30" i="20"/>
  <c r="K30" i="20"/>
  <c r="J30" i="20"/>
  <c r="I30" i="20"/>
  <c r="H30" i="20"/>
  <c r="G30" i="20"/>
  <c r="F30" i="20"/>
  <c r="E30" i="20"/>
  <c r="D30" i="20"/>
  <c r="C28" i="20"/>
  <c r="C27" i="20"/>
  <c r="C26" i="20"/>
  <c r="C25" i="20"/>
  <c r="C24" i="20"/>
  <c r="P23" i="20"/>
  <c r="O23" i="20"/>
  <c r="N23" i="20"/>
  <c r="M23" i="20"/>
  <c r="L23" i="20"/>
  <c r="K23" i="20"/>
  <c r="J23" i="20"/>
  <c r="I23" i="20"/>
  <c r="H23" i="20"/>
  <c r="G23" i="20"/>
  <c r="F23" i="20"/>
  <c r="E23" i="20"/>
  <c r="D23" i="20"/>
  <c r="C23" i="20"/>
  <c r="T36" i="19"/>
  <c r="S36" i="19"/>
  <c r="R36" i="19"/>
  <c r="Q36" i="19"/>
  <c r="P36" i="19"/>
  <c r="O36" i="19"/>
  <c r="N36" i="19"/>
  <c r="M33" i="19"/>
  <c r="I33" i="19"/>
  <c r="E33" i="19"/>
  <c r="T33" i="19" s="1"/>
  <c r="M32" i="19"/>
  <c r="I32" i="19"/>
  <c r="E32" i="19"/>
  <c r="T32" i="19" s="1"/>
  <c r="M31" i="19"/>
  <c r="I31" i="19"/>
  <c r="E31" i="19"/>
  <c r="T31" i="19" s="1"/>
  <c r="T27" i="19"/>
  <c r="S27" i="19"/>
  <c r="R27" i="19"/>
  <c r="Q27" i="19"/>
  <c r="P27" i="19"/>
  <c r="O27" i="19"/>
  <c r="N27" i="19"/>
  <c r="M27" i="19"/>
  <c r="L27" i="19"/>
  <c r="K27" i="19"/>
  <c r="J27" i="19"/>
  <c r="I27" i="19"/>
  <c r="H27" i="19"/>
  <c r="G27" i="19"/>
  <c r="F27" i="19"/>
  <c r="E27" i="19"/>
  <c r="D27" i="19" s="1"/>
  <c r="M26" i="19"/>
  <c r="I26" i="19"/>
  <c r="E26" i="19"/>
  <c r="D26" i="19" s="1"/>
  <c r="M25" i="19"/>
  <c r="I25" i="19"/>
  <c r="E25" i="19"/>
  <c r="D25" i="19" s="1"/>
  <c r="T24" i="19"/>
  <c r="S24" i="19"/>
  <c r="R24" i="19"/>
  <c r="Q24" i="19"/>
  <c r="P24" i="19"/>
  <c r="O24" i="19"/>
  <c r="N24" i="19"/>
  <c r="M24" i="19" s="1"/>
  <c r="L24" i="19"/>
  <c r="K24" i="19"/>
  <c r="J24" i="19"/>
  <c r="I24" i="19" s="1"/>
  <c r="H24" i="19"/>
  <c r="G24" i="19"/>
  <c r="F24" i="19"/>
  <c r="E24" i="19"/>
  <c r="M23" i="19"/>
  <c r="I23" i="19"/>
  <c r="E23" i="19"/>
  <c r="D23" i="19" s="1"/>
  <c r="M22" i="19"/>
  <c r="I22" i="19"/>
  <c r="E22" i="19"/>
  <c r="D22" i="19" s="1"/>
  <c r="T21" i="19"/>
  <c r="S21" i="19"/>
  <c r="R21" i="19"/>
  <c r="Q21" i="19"/>
  <c r="P21" i="19"/>
  <c r="O21" i="19"/>
  <c r="N21" i="19"/>
  <c r="M21" i="19" s="1"/>
  <c r="L21" i="19"/>
  <c r="K21" i="19"/>
  <c r="J21" i="19"/>
  <c r="I21" i="19" s="1"/>
  <c r="H21" i="19"/>
  <c r="G21" i="19"/>
  <c r="F21" i="19"/>
  <c r="E21" i="19" s="1"/>
  <c r="M20" i="19"/>
  <c r="I20" i="19"/>
  <c r="D20" i="19" s="1"/>
  <c r="E20" i="19"/>
  <c r="M19" i="19"/>
  <c r="I19" i="19"/>
  <c r="D19" i="19" s="1"/>
  <c r="E19" i="19"/>
  <c r="T18" i="19"/>
  <c r="S18" i="19"/>
  <c r="R18" i="19"/>
  <c r="Q18" i="19"/>
  <c r="P18" i="19"/>
  <c r="O18" i="19"/>
  <c r="M18" i="19" s="1"/>
  <c r="N18" i="19"/>
  <c r="L18" i="19"/>
  <c r="K18" i="19"/>
  <c r="I18" i="19" s="1"/>
  <c r="J18" i="19"/>
  <c r="H18" i="19"/>
  <c r="G18" i="19"/>
  <c r="E18" i="19" s="1"/>
  <c r="F18" i="19"/>
  <c r="M17" i="19"/>
  <c r="D17" i="19" s="1"/>
  <c r="I17" i="19"/>
  <c r="E17" i="19"/>
  <c r="M16" i="19"/>
  <c r="D16" i="19" s="1"/>
  <c r="I16" i="19"/>
  <c r="E16" i="19"/>
  <c r="T15" i="19"/>
  <c r="S15" i="19"/>
  <c r="R15" i="19"/>
  <c r="Q15" i="19"/>
  <c r="P15" i="19"/>
  <c r="M15" i="19" s="1"/>
  <c r="O15" i="19"/>
  <c r="N15" i="19"/>
  <c r="L15" i="19"/>
  <c r="I15" i="19" s="1"/>
  <c r="K15" i="19"/>
  <c r="J15" i="19"/>
  <c r="H15" i="19"/>
  <c r="E15" i="19" s="1"/>
  <c r="G15" i="19"/>
  <c r="F15" i="19"/>
  <c r="M14" i="19"/>
  <c r="I14" i="19"/>
  <c r="E14" i="19"/>
  <c r="D14" i="19"/>
  <c r="M13" i="19"/>
  <c r="I13" i="19"/>
  <c r="E13" i="19"/>
  <c r="D13" i="19"/>
  <c r="T12" i="19"/>
  <c r="S12" i="19"/>
  <c r="R12" i="19"/>
  <c r="Q12" i="19"/>
  <c r="P12" i="19"/>
  <c r="O12" i="19"/>
  <c r="N12" i="19"/>
  <c r="M12" i="19"/>
  <c r="L12" i="19"/>
  <c r="K12" i="19"/>
  <c r="J12" i="19"/>
  <c r="I12" i="19"/>
  <c r="H12" i="19"/>
  <c r="G12" i="19"/>
  <c r="F12" i="19"/>
  <c r="E12" i="19"/>
  <c r="D12" i="19" s="1"/>
  <c r="M11" i="19"/>
  <c r="I11" i="19"/>
  <c r="E11" i="19"/>
  <c r="D11" i="19" s="1"/>
  <c r="M10" i="19"/>
  <c r="I10" i="19"/>
  <c r="E10" i="19"/>
  <c r="D10" i="19" s="1"/>
  <c r="T9" i="19"/>
  <c r="S9" i="19"/>
  <c r="R9" i="19"/>
  <c r="Q9" i="19"/>
  <c r="P9" i="19"/>
  <c r="O9" i="19"/>
  <c r="N9" i="19"/>
  <c r="M9" i="19" s="1"/>
  <c r="L9" i="19"/>
  <c r="K9" i="19"/>
  <c r="J9" i="19"/>
  <c r="I9" i="19" s="1"/>
  <c r="H9" i="19"/>
  <c r="G9" i="19"/>
  <c r="F9" i="19"/>
  <c r="E9" i="19" s="1"/>
  <c r="M8" i="19"/>
  <c r="I8" i="19"/>
  <c r="D8" i="19" s="1"/>
  <c r="E8" i="19"/>
  <c r="M7" i="19"/>
  <c r="I7" i="19"/>
  <c r="D7" i="19" s="1"/>
  <c r="E7" i="19"/>
  <c r="T6" i="19"/>
  <c r="S6" i="19"/>
  <c r="R6" i="19"/>
  <c r="Q6" i="19"/>
  <c r="P6" i="19"/>
  <c r="O6" i="19"/>
  <c r="M6" i="19" s="1"/>
  <c r="N6" i="19"/>
  <c r="L6" i="19"/>
  <c r="K6" i="19"/>
  <c r="I6" i="19" s="1"/>
  <c r="J6" i="19"/>
  <c r="H6" i="19"/>
  <c r="G6" i="19"/>
  <c r="E6" i="19" s="1"/>
  <c r="D6" i="19" s="1"/>
  <c r="F6" i="19"/>
  <c r="M5" i="19"/>
  <c r="D5" i="19" s="1"/>
  <c r="I5" i="19"/>
  <c r="E5" i="19"/>
  <c r="M4" i="19"/>
  <c r="D4" i="19" s="1"/>
  <c r="I4" i="19"/>
  <c r="E4" i="19"/>
  <c r="S27" i="29"/>
  <c r="R27" i="29"/>
  <c r="Q27" i="29"/>
  <c r="P27" i="29"/>
  <c r="O27" i="29"/>
  <c r="N27" i="29"/>
  <c r="M27" i="29"/>
  <c r="L27" i="29"/>
  <c r="K27" i="29"/>
  <c r="J27" i="29"/>
  <c r="I27" i="29"/>
  <c r="H27" i="29"/>
  <c r="G27" i="29"/>
  <c r="F27" i="29"/>
  <c r="E27" i="29"/>
  <c r="D27" i="29"/>
  <c r="C27" i="29"/>
  <c r="B27" i="29"/>
  <c r="B25" i="29"/>
  <c r="S24" i="29"/>
  <c r="R24" i="29"/>
  <c r="Q24" i="29"/>
  <c r="P24" i="29"/>
  <c r="O24" i="29"/>
  <c r="N24" i="29"/>
  <c r="M24" i="29"/>
  <c r="L24" i="29"/>
  <c r="K24" i="29"/>
  <c r="J24" i="29"/>
  <c r="I24" i="29"/>
  <c r="H24" i="29"/>
  <c r="G24" i="29"/>
  <c r="F24" i="29"/>
  <c r="E24" i="29"/>
  <c r="D24" i="29"/>
  <c r="C24" i="29"/>
  <c r="B23" i="29"/>
  <c r="B24" i="29" s="1"/>
  <c r="B22" i="29"/>
  <c r="S21" i="29"/>
  <c r="R21" i="29"/>
  <c r="Q21" i="29"/>
  <c r="P21" i="29"/>
  <c r="O21" i="29"/>
  <c r="N21" i="29"/>
  <c r="M21" i="29"/>
  <c r="L21" i="29"/>
  <c r="K21" i="29"/>
  <c r="J21" i="29"/>
  <c r="I21" i="29"/>
  <c r="H21" i="29"/>
  <c r="G21" i="29"/>
  <c r="F21" i="29"/>
  <c r="E21" i="29"/>
  <c r="D21" i="29"/>
  <c r="C21" i="29"/>
  <c r="B20" i="29"/>
  <c r="B21" i="29" s="1"/>
  <c r="B19" i="29"/>
  <c r="S18" i="29"/>
  <c r="R18" i="29"/>
  <c r="Q18" i="29"/>
  <c r="P18" i="29"/>
  <c r="O18" i="29"/>
  <c r="N18" i="29"/>
  <c r="M18" i="29"/>
  <c r="L18" i="29"/>
  <c r="K18" i="29"/>
  <c r="J18" i="29"/>
  <c r="I18" i="29"/>
  <c r="H18" i="29"/>
  <c r="G18" i="29"/>
  <c r="F18" i="29"/>
  <c r="E18" i="29"/>
  <c r="D18" i="29"/>
  <c r="C18" i="29"/>
  <c r="B18" i="29"/>
  <c r="S15" i="29"/>
  <c r="R15" i="29"/>
  <c r="Q15" i="29"/>
  <c r="P15" i="29"/>
  <c r="O15" i="29"/>
  <c r="N15" i="29"/>
  <c r="M15" i="29"/>
  <c r="L15" i="29"/>
  <c r="K15" i="29"/>
  <c r="J15" i="29"/>
  <c r="I15" i="29"/>
  <c r="H15" i="29"/>
  <c r="G15" i="29"/>
  <c r="F15" i="29"/>
  <c r="E15" i="29"/>
  <c r="D15" i="29"/>
  <c r="C15" i="29"/>
  <c r="B15" i="29"/>
  <c r="S12" i="29"/>
  <c r="R12" i="29"/>
  <c r="Q12" i="29"/>
  <c r="P12" i="29"/>
  <c r="O12" i="29"/>
  <c r="N12" i="29"/>
  <c r="M12" i="29"/>
  <c r="L12" i="29"/>
  <c r="K12" i="29"/>
  <c r="J12" i="29"/>
  <c r="I12" i="29"/>
  <c r="H12" i="29"/>
  <c r="G12" i="29"/>
  <c r="F12" i="29"/>
  <c r="E12" i="29"/>
  <c r="D12" i="29"/>
  <c r="C12" i="29"/>
  <c r="B12" i="29"/>
  <c r="S9" i="29"/>
  <c r="R9" i="29"/>
  <c r="Q9" i="29"/>
  <c r="P9" i="29"/>
  <c r="O9" i="29"/>
  <c r="N9" i="29"/>
  <c r="M9" i="29"/>
  <c r="L9" i="29"/>
  <c r="K9" i="29"/>
  <c r="J9" i="29"/>
  <c r="I9" i="29"/>
  <c r="H9" i="29"/>
  <c r="G9" i="29"/>
  <c r="F9" i="29"/>
  <c r="E9" i="29"/>
  <c r="D9" i="29"/>
  <c r="C9" i="29"/>
  <c r="B9" i="29"/>
  <c r="S6" i="29"/>
  <c r="R6" i="29"/>
  <c r="Q6" i="29"/>
  <c r="P6" i="29"/>
  <c r="O6" i="29"/>
  <c r="N6" i="29"/>
  <c r="M6" i="29"/>
  <c r="L6" i="29"/>
  <c r="K6" i="29"/>
  <c r="J6" i="29"/>
  <c r="I6" i="29"/>
  <c r="H6" i="29"/>
  <c r="G6" i="29"/>
  <c r="F6" i="29"/>
  <c r="E6" i="29"/>
  <c r="D6" i="29"/>
  <c r="C6" i="29"/>
  <c r="B6" i="29"/>
  <c r="N41" i="18"/>
  <c r="M41" i="18"/>
  <c r="L41" i="18"/>
  <c r="K41" i="18"/>
  <c r="J41" i="18"/>
  <c r="I41" i="18"/>
  <c r="B41" i="18" s="1"/>
  <c r="H41" i="18"/>
  <c r="G41" i="18"/>
  <c r="F41" i="18"/>
  <c r="E41" i="18"/>
  <c r="D41" i="18"/>
  <c r="C41" i="18"/>
  <c r="N39" i="18"/>
  <c r="M39" i="18"/>
  <c r="L39" i="18"/>
  <c r="K39" i="18"/>
  <c r="J39" i="18"/>
  <c r="I39" i="18"/>
  <c r="H39" i="18"/>
  <c r="G39" i="18"/>
  <c r="F39" i="18"/>
  <c r="E39" i="18"/>
  <c r="D39" i="18"/>
  <c r="C39" i="18"/>
  <c r="B39" i="18"/>
  <c r="N37" i="18"/>
  <c r="M37" i="18"/>
  <c r="L37" i="18"/>
  <c r="K37" i="18"/>
  <c r="J37" i="18"/>
  <c r="I37" i="18"/>
  <c r="H37" i="18"/>
  <c r="G37" i="18"/>
  <c r="F37" i="18"/>
  <c r="E37" i="18"/>
  <c r="D37" i="18"/>
  <c r="C37" i="18"/>
  <c r="B37" i="18" s="1"/>
  <c r="K35" i="18"/>
  <c r="J35" i="18"/>
  <c r="I35" i="18"/>
  <c r="B35" i="18" s="1"/>
  <c r="H35" i="18"/>
  <c r="G35" i="18"/>
  <c r="F35" i="18"/>
  <c r="E35" i="18"/>
  <c r="D35" i="18"/>
  <c r="C35" i="18"/>
  <c r="N33" i="18"/>
  <c r="M33" i="18"/>
  <c r="K33" i="18"/>
  <c r="J33" i="18"/>
  <c r="G33" i="18"/>
  <c r="D33" i="18"/>
  <c r="K32" i="18"/>
  <c r="H32" i="18"/>
  <c r="H33" i="18" s="1"/>
  <c r="E32" i="18"/>
  <c r="E33" i="18" s="1"/>
  <c r="B32" i="18"/>
  <c r="I33" i="18" s="1"/>
  <c r="J31" i="18"/>
  <c r="I31" i="18"/>
  <c r="G31" i="18"/>
  <c r="E31" i="18"/>
  <c r="D31" i="18"/>
  <c r="K30" i="18"/>
  <c r="K31" i="18" s="1"/>
  <c r="H30" i="18"/>
  <c r="H31" i="18" s="1"/>
  <c r="E30" i="18"/>
  <c r="B30" i="18"/>
  <c r="C31" i="18" s="1"/>
  <c r="K29" i="18"/>
  <c r="J29" i="18"/>
  <c r="G29" i="18"/>
  <c r="D29" i="18"/>
  <c r="K28" i="18"/>
  <c r="H28" i="18"/>
  <c r="H29" i="18" s="1"/>
  <c r="E28" i="18"/>
  <c r="E29" i="18" s="1"/>
  <c r="B28" i="18"/>
  <c r="I29" i="18" s="1"/>
  <c r="J27" i="18"/>
  <c r="I27" i="18"/>
  <c r="G27" i="18"/>
  <c r="E27" i="18"/>
  <c r="D27" i="18"/>
  <c r="K26" i="18"/>
  <c r="K27" i="18" s="1"/>
  <c r="H26" i="18"/>
  <c r="H27" i="18" s="1"/>
  <c r="E26" i="18"/>
  <c r="B26" i="18"/>
  <c r="C27" i="18" s="1"/>
  <c r="K25" i="18"/>
  <c r="J25" i="18"/>
  <c r="G25" i="18"/>
  <c r="D25" i="18"/>
  <c r="K24" i="18"/>
  <c r="H24" i="18"/>
  <c r="H25" i="18" s="1"/>
  <c r="E24" i="18"/>
  <c r="E25" i="18" s="1"/>
  <c r="B24" i="18"/>
  <c r="F25" i="18" s="1"/>
  <c r="J23" i="18"/>
  <c r="I23" i="18"/>
  <c r="G23" i="18"/>
  <c r="E23" i="18"/>
  <c r="D23" i="18"/>
  <c r="K22" i="18"/>
  <c r="K23" i="18" s="1"/>
  <c r="H22" i="18"/>
  <c r="H23" i="18" s="1"/>
  <c r="E22" i="18"/>
  <c r="B22" i="18"/>
  <c r="C23" i="18" s="1"/>
  <c r="C10" i="18"/>
  <c r="B10" i="18"/>
  <c r="E117" i="14"/>
  <c r="I117" i="14" s="1"/>
  <c r="D117" i="14"/>
  <c r="H117" i="14" s="1"/>
  <c r="C117" i="14"/>
  <c r="G117" i="14" s="1"/>
  <c r="B117" i="14"/>
  <c r="F117" i="14" s="1"/>
  <c r="H116" i="14"/>
  <c r="E116" i="14"/>
  <c r="I116" i="14" s="1"/>
  <c r="D116" i="14"/>
  <c r="C116" i="14"/>
  <c r="G116" i="14" s="1"/>
  <c r="B116" i="14"/>
  <c r="F116" i="14" s="1"/>
  <c r="E115" i="14"/>
  <c r="I115" i="14" s="1"/>
  <c r="D115" i="14"/>
  <c r="H115" i="14" s="1"/>
  <c r="C115" i="14"/>
  <c r="G115" i="14" s="1"/>
  <c r="B115" i="14"/>
  <c r="F115" i="14" s="1"/>
  <c r="E114" i="14"/>
  <c r="I114" i="14" s="1"/>
  <c r="D114" i="14"/>
  <c r="H114" i="14" s="1"/>
  <c r="C114" i="14"/>
  <c r="G114" i="14" s="1"/>
  <c r="B114" i="14"/>
  <c r="F114" i="14" s="1"/>
  <c r="E113" i="14"/>
  <c r="I113" i="14" s="1"/>
  <c r="D113" i="14"/>
  <c r="H113" i="14" s="1"/>
  <c r="C113" i="14"/>
  <c r="G113" i="14" s="1"/>
  <c r="B113" i="14"/>
  <c r="F113" i="14" s="1"/>
  <c r="E112" i="14"/>
  <c r="I112" i="14" s="1"/>
  <c r="D112" i="14"/>
  <c r="H112" i="14" s="1"/>
  <c r="C112" i="14"/>
  <c r="G112" i="14" s="1"/>
  <c r="B112" i="14"/>
  <c r="F112" i="14" s="1"/>
  <c r="E111" i="14"/>
  <c r="I111" i="14" s="1"/>
  <c r="D111" i="14"/>
  <c r="H111" i="14" s="1"/>
  <c r="C111" i="14"/>
  <c r="G111" i="14" s="1"/>
  <c r="B111" i="14"/>
  <c r="F111" i="14" s="1"/>
  <c r="E110" i="14"/>
  <c r="I110" i="14" s="1"/>
  <c r="D110" i="14"/>
  <c r="H110" i="14" s="1"/>
  <c r="C110" i="14"/>
  <c r="G110" i="14" s="1"/>
  <c r="B110" i="14"/>
  <c r="F110" i="14" s="1"/>
  <c r="E109" i="14"/>
  <c r="I109" i="14" s="1"/>
  <c r="D109" i="14"/>
  <c r="H109" i="14" s="1"/>
  <c r="C109" i="14"/>
  <c r="G109" i="14" s="1"/>
  <c r="B109" i="14"/>
  <c r="F109" i="14" s="1"/>
  <c r="E108" i="14"/>
  <c r="I108" i="14" s="1"/>
  <c r="D108" i="14"/>
  <c r="H108" i="14" s="1"/>
  <c r="C108" i="14"/>
  <c r="G108" i="14" s="1"/>
  <c r="B108" i="14"/>
  <c r="F108" i="14" s="1"/>
  <c r="E107" i="14"/>
  <c r="I107" i="14" s="1"/>
  <c r="D107" i="14"/>
  <c r="H107" i="14" s="1"/>
  <c r="C107" i="14"/>
  <c r="G107" i="14" s="1"/>
  <c r="B107" i="14"/>
  <c r="F107" i="14" s="1"/>
  <c r="E103" i="14"/>
  <c r="I103" i="14" s="1"/>
  <c r="D103" i="14"/>
  <c r="H103" i="14" s="1"/>
  <c r="C103" i="14"/>
  <c r="G103" i="14" s="1"/>
  <c r="B103" i="14"/>
  <c r="F103" i="14" s="1"/>
  <c r="E89" i="14"/>
  <c r="I89" i="14" s="1"/>
  <c r="D89" i="14"/>
  <c r="H89" i="14" s="1"/>
  <c r="C89" i="14"/>
  <c r="G89" i="14" s="1"/>
  <c r="B89" i="14"/>
  <c r="F89" i="14" s="1"/>
  <c r="E88" i="14"/>
  <c r="I88" i="14" s="1"/>
  <c r="D88" i="14"/>
  <c r="H88" i="14" s="1"/>
  <c r="C88" i="14"/>
  <c r="G88" i="14" s="1"/>
  <c r="B88" i="14"/>
  <c r="F88" i="14" s="1"/>
  <c r="E87" i="14"/>
  <c r="I87" i="14" s="1"/>
  <c r="D87" i="14"/>
  <c r="H87" i="14" s="1"/>
  <c r="C87" i="14"/>
  <c r="G87" i="14" s="1"/>
  <c r="B87" i="14"/>
  <c r="F87" i="14" s="1"/>
  <c r="E86" i="14"/>
  <c r="I86" i="14" s="1"/>
  <c r="D86" i="14"/>
  <c r="H86" i="14" s="1"/>
  <c r="C86" i="14"/>
  <c r="G86" i="14" s="1"/>
  <c r="B86" i="14"/>
  <c r="F86" i="14" s="1"/>
  <c r="E85" i="14"/>
  <c r="I85" i="14" s="1"/>
  <c r="D85" i="14"/>
  <c r="H85" i="14" s="1"/>
  <c r="C85" i="14"/>
  <c r="G85" i="14" s="1"/>
  <c r="B85" i="14"/>
  <c r="F85" i="14" s="1"/>
  <c r="E84" i="14"/>
  <c r="I84" i="14" s="1"/>
  <c r="D84" i="14"/>
  <c r="H84" i="14" s="1"/>
  <c r="C84" i="14"/>
  <c r="G84" i="14" s="1"/>
  <c r="B84" i="14"/>
  <c r="F84" i="14" s="1"/>
  <c r="E83" i="14"/>
  <c r="I83" i="14" s="1"/>
  <c r="D83" i="14"/>
  <c r="H83" i="14" s="1"/>
  <c r="C83" i="14"/>
  <c r="G83" i="14" s="1"/>
  <c r="B83" i="14"/>
  <c r="F83" i="14" s="1"/>
  <c r="E82" i="14"/>
  <c r="I82" i="14" s="1"/>
  <c r="D82" i="14"/>
  <c r="H82" i="14" s="1"/>
  <c r="C82" i="14"/>
  <c r="G82" i="14" s="1"/>
  <c r="B82" i="14"/>
  <c r="F82" i="14" s="1"/>
  <c r="J24" i="16"/>
  <c r="I24" i="16"/>
  <c r="H24" i="16"/>
  <c r="G24" i="16"/>
  <c r="F24" i="16"/>
  <c r="J23" i="16"/>
  <c r="I23" i="16"/>
  <c r="H23" i="16"/>
  <c r="G23" i="16"/>
  <c r="F23" i="16"/>
  <c r="J22" i="16"/>
  <c r="I22" i="16"/>
  <c r="H22" i="16"/>
  <c r="G22" i="16"/>
  <c r="F22" i="16"/>
  <c r="J21" i="16"/>
  <c r="I21" i="16"/>
  <c r="H21" i="16"/>
  <c r="G21" i="16"/>
  <c r="F21" i="16"/>
  <c r="I20" i="16"/>
  <c r="H20" i="16"/>
  <c r="G20" i="16"/>
  <c r="F20" i="16"/>
  <c r="I19" i="16"/>
  <c r="H19" i="16"/>
  <c r="G19" i="16"/>
  <c r="F19" i="16"/>
  <c r="I18" i="16"/>
  <c r="H18" i="16"/>
  <c r="G18" i="16"/>
  <c r="F18" i="16"/>
  <c r="I17" i="16"/>
  <c r="H17" i="16"/>
  <c r="G17" i="16"/>
  <c r="F17" i="16"/>
  <c r="I16" i="16"/>
  <c r="H16" i="16"/>
  <c r="G16" i="16"/>
  <c r="F16" i="16"/>
  <c r="I15" i="16"/>
  <c r="H15" i="16"/>
  <c r="G15" i="16"/>
  <c r="F15" i="16"/>
  <c r="I14" i="16"/>
  <c r="H14" i="16"/>
  <c r="G14" i="16"/>
  <c r="F14" i="16"/>
  <c r="I13" i="16"/>
  <c r="H13" i="16"/>
  <c r="G13" i="16"/>
  <c r="F13" i="16"/>
  <c r="I12" i="16"/>
  <c r="H12" i="16"/>
  <c r="G12" i="16"/>
  <c r="F12" i="16"/>
  <c r="I11" i="16"/>
  <c r="H11" i="16"/>
  <c r="G11" i="16"/>
  <c r="F11" i="16"/>
  <c r="I10" i="16"/>
  <c r="H10" i="16"/>
  <c r="H9" i="16"/>
  <c r="H8" i="16"/>
  <c r="H7" i="16"/>
  <c r="H6" i="16"/>
  <c r="H5" i="16"/>
  <c r="D9" i="19" l="1"/>
  <c r="D24" i="19"/>
  <c r="D15" i="19"/>
  <c r="D21" i="19"/>
  <c r="D18" i="19"/>
  <c r="B31" i="18"/>
  <c r="F29" i="18"/>
  <c r="F33" i="18"/>
  <c r="C25" i="18"/>
  <c r="B25" i="18" s="1"/>
  <c r="C29" i="18"/>
  <c r="C33" i="18"/>
  <c r="F23" i="18"/>
  <c r="B23" i="18" s="1"/>
  <c r="F27" i="18"/>
  <c r="B27" i="18" s="1"/>
  <c r="F31" i="18"/>
  <c r="L33" i="18"/>
  <c r="I25" i="18"/>
  <c r="B33" i="18" l="1"/>
  <c r="B29"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00337</author>
  </authors>
  <commentList>
    <comment ref="H18" authorId="0" shapeId="0" xr:uid="{392EBB43-F403-4194-8B33-943437E510C9}">
      <text>
        <r>
          <rPr>
            <sz val="11"/>
            <color indexed="81"/>
            <rFont val="ＭＳ Ｐゴシック"/>
            <family val="3"/>
            <charset val="128"/>
          </rPr>
          <t>１施設休止中</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大山 裕加</author>
  </authors>
  <commentList>
    <comment ref="O47" authorId="0" shapeId="0" xr:uid="{EBE40424-14E2-415F-BF6A-B58BB83A513F}">
      <text>
        <r>
          <rPr>
            <sz val="11"/>
            <rFont val="ＭＳ Ｐゴシック"/>
            <family val="3"/>
            <charset val="128"/>
          </rPr>
          <t xml:space="preserve">構成比H8～H29
分母　地方交付税法から総額に修正　
R4.2.16
</t>
        </r>
      </text>
    </comment>
    <comment ref="P47" authorId="0" shapeId="0" xr:uid="{0240A998-1B6C-448B-B5AD-A32B0AA89AB2}">
      <text>
        <r>
          <rPr>
            <sz val="11"/>
            <rFont val="ＭＳ Ｐゴシック"/>
            <family val="3"/>
            <charset val="128"/>
          </rPr>
          <t xml:space="preserve">構成比H8～H29
分母　地方交付税から総額に修正　
R4.2.16
</t>
        </r>
      </text>
    </comment>
  </commentList>
</comments>
</file>

<file path=xl/sharedStrings.xml><?xml version="1.0" encoding="utf-8"?>
<sst xmlns="http://schemas.openxmlformats.org/spreadsheetml/2006/main" count="2081" uniqueCount="819">
  <si>
    <r>
      <t>第36回</t>
    </r>
    <r>
      <rPr>
        <sz val="11"/>
        <rFont val="ＭＳ Ｐゴシック"/>
        <family val="3"/>
        <charset val="128"/>
      </rPr>
      <t>衆議院議員総選挙</t>
    </r>
  </si>
  <si>
    <t>将来負担比率</t>
    <rPh sb="0" eb="2">
      <t>ショウライ</t>
    </rPh>
    <rPh sb="2" eb="4">
      <t>フタン</t>
    </rPh>
    <rPh sb="4" eb="6">
      <t>ヒリツ</t>
    </rPh>
    <phoneticPr fontId="8"/>
  </si>
  <si>
    <t xml:space="preserve">自営業主 </t>
  </si>
  <si>
    <t xml:space="preserve">  </t>
  </si>
  <si>
    <t>目的税</t>
  </si>
  <si>
    <t>平成２３年度</t>
    <rPh sb="0" eb="2">
      <t>ヘイセイ</t>
    </rPh>
    <rPh sb="4" eb="6">
      <t>ネンド</t>
    </rPh>
    <phoneticPr fontId="8"/>
  </si>
  <si>
    <t>総数</t>
  </si>
  <si>
    <t>平成12年</t>
  </si>
  <si>
    <t>年間有収水量（㎡）</t>
  </si>
  <si>
    <t>平成　８年</t>
    <rPh sb="0" eb="2">
      <t>ヘイセイ</t>
    </rPh>
    <rPh sb="3" eb="5">
      <t>８ネン</t>
    </rPh>
    <phoneticPr fontId="8"/>
  </si>
  <si>
    <t>職員数（人）</t>
    <rPh sb="4" eb="5">
      <t>ニン</t>
    </rPh>
    <phoneticPr fontId="8"/>
  </si>
  <si>
    <t>　労　働　力　人　口</t>
  </si>
  <si>
    <t>※　「率」について、令和3年度公表資料から小数点第二位を四捨五入することとしている。</t>
    <rPh sb="3" eb="4">
      <t>リツ</t>
    </rPh>
    <rPh sb="10" eb="12">
      <t>レイワ</t>
    </rPh>
    <rPh sb="13" eb="15">
      <t>ネンド</t>
    </rPh>
    <rPh sb="15" eb="17">
      <t>コウヒョウ</t>
    </rPh>
    <rPh sb="17" eb="19">
      <t>シリョウ</t>
    </rPh>
    <rPh sb="21" eb="24">
      <t>ショウスウテン</t>
    </rPh>
    <rPh sb="24" eb="25">
      <t>ダイ</t>
    </rPh>
    <rPh sb="25" eb="27">
      <t>ニイ</t>
    </rPh>
    <rPh sb="28" eb="32">
      <t>シシャゴニュウ</t>
    </rPh>
    <phoneticPr fontId="8"/>
  </si>
  <si>
    <t xml:space="preserve">      </t>
  </si>
  <si>
    <t>公営住宅数(町営)　　（戸）</t>
    <rPh sb="12" eb="13">
      <t>コ</t>
    </rPh>
    <phoneticPr fontId="8"/>
  </si>
  <si>
    <t>木造建て</t>
  </si>
  <si>
    <t xml:space="preserve">■　国勢調査　世帯数・人口         </t>
    <rPh sb="7" eb="10">
      <t>セタイスウ</t>
    </rPh>
    <phoneticPr fontId="8"/>
  </si>
  <si>
    <t>※　５月１日現在　学校基本調査</t>
    <rPh sb="3" eb="4">
      <t>ガツ</t>
    </rPh>
    <rPh sb="5" eb="6">
      <t>ニチ</t>
    </rPh>
    <rPh sb="6" eb="8">
      <t>ゲンザイ</t>
    </rPh>
    <phoneticPr fontId="8"/>
  </si>
  <si>
    <t>　熊野町は、広島市の東南約12km、呉市の北方約10km、広島市、呉市、東広島市のほぼ中央部に位置する海抜約250mの盆地で、周囲は古城址のある城山（593m）や登岐城山（419m）他標高500m級の山々に囲まれている。呉市に注ぐ二河川と海田町に通じる瀬野川も、ともにその源をここに発している。</t>
  </si>
  <si>
    <t>昭和５５年</t>
  </si>
  <si>
    <t>女（人）</t>
    <rPh sb="2" eb="3">
      <t>ニン</t>
    </rPh>
    <phoneticPr fontId="8"/>
  </si>
  <si>
    <t>■　上水道</t>
  </si>
  <si>
    <t>令和　元年</t>
    <rPh sb="0" eb="2">
      <t>レイワ</t>
    </rPh>
    <rPh sb="3" eb="4">
      <t>ガン</t>
    </rPh>
    <rPh sb="4" eb="5">
      <t>ネン</t>
    </rPh>
    <phoneticPr fontId="8"/>
  </si>
  <si>
    <t>　平成30年4月には、「団地防災センター」、5月には、「くまの・こども夢プラザ」を整備・オープンした。7月は、西日本豪雨により、本町に甚大なる被害をもたらした。この被害を受け、12月には、毎年7月6日を「防災の日」と定め、防災・減災の普及啓発に取り組むこととした。10月には、町制施行100周年を迎えた。</t>
  </si>
  <si>
    <t>年間総配水量（㎡）</t>
    <rPh sb="3" eb="4">
      <t>ハイ</t>
    </rPh>
    <rPh sb="4" eb="6">
      <t>スイリョウ</t>
    </rPh>
    <phoneticPr fontId="8"/>
  </si>
  <si>
    <t>参議院広島県選出補欠選挙</t>
  </si>
  <si>
    <t>55～59歳</t>
    <rPh sb="5" eb="6">
      <t>サイ</t>
    </rPh>
    <phoneticPr fontId="8"/>
  </si>
  <si>
    <t>■　人口異動</t>
    <rPh sb="4" eb="6">
      <t>イドウ</t>
    </rPh>
    <phoneticPr fontId="8"/>
  </si>
  <si>
    <t>特別
交付税</t>
    <rPh sb="3" eb="6">
      <t>コウフゼイ</t>
    </rPh>
    <phoneticPr fontId="8"/>
  </si>
  <si>
    <t>　平成27年3月には、俳優の石坂浩二氏に熊野町筆文化大使に就任していただき、筆文化を継承する旗手として、熊野筆を通じた日本の筆文化の魅力を、県内外はもちろん、世界の人々に伝えていただくこととなった。</t>
  </si>
  <si>
    <t>広島県知事選挙</t>
  </si>
  <si>
    <t>商店数</t>
  </si>
  <si>
    <t>平成　９年</t>
    <rPh sb="0" eb="2">
      <t>ヘイセイ</t>
    </rPh>
    <phoneticPr fontId="8"/>
  </si>
  <si>
    <t>平成　２年度</t>
  </si>
  <si>
    <t>平成１６年度</t>
    <rPh sb="0" eb="2">
      <t>ヘイセイ</t>
    </rPh>
    <rPh sb="4" eb="6">
      <t>ネンド</t>
    </rPh>
    <phoneticPr fontId="8"/>
  </si>
  <si>
    <t>（平成１年10月１日実施）</t>
  </si>
  <si>
    <t>　平成2（1990）年12月に全長約2.7kmの広島熊野道路が開通し、主要地方道矢野安浦線の交通混雑を緩和した。</t>
  </si>
  <si>
    <t>平成１１年度</t>
    <rPh sb="0" eb="4">
      <t>ヘイセイ</t>
    </rPh>
    <rPh sb="4" eb="6">
      <t>ネンド</t>
    </rPh>
    <phoneticPr fontId="8"/>
  </si>
  <si>
    <t>（平成４年10月１日実施）</t>
  </si>
  <si>
    <t>昭和６２年度</t>
  </si>
  <si>
    <t>　平成12年「筆の都　21世紀計画」が終了することに伴い、町民の生活向上と町勢の発展を図ること、新しい時代の中で大きく飛躍することを目的に、平成13年度から平成22年度までの施策方針として「第４次熊野町総合計画」を策定し、「三世代が住みよい緑の生活創造都市・熊野町」を基本理念としたまちづくりを推進した。</t>
  </si>
  <si>
    <t>昭和２０年</t>
  </si>
  <si>
    <t>平成　３年</t>
    <rPh sb="0" eb="2">
      <t>ヘイセイ</t>
    </rPh>
    <rPh sb="4" eb="5">
      <t>ネン</t>
    </rPh>
    <phoneticPr fontId="8"/>
  </si>
  <si>
    <t>平成１７年</t>
    <rPh sb="0" eb="2">
      <t>ヘイセイ</t>
    </rPh>
    <rPh sb="4" eb="5">
      <t>トシ</t>
    </rPh>
    <phoneticPr fontId="8"/>
  </si>
  <si>
    <t>平成１３年度</t>
  </si>
  <si>
    <t>■　歳出の目的別内訳</t>
    <rPh sb="2" eb="4">
      <t>サイシュツ</t>
    </rPh>
    <rPh sb="5" eb="7">
      <t>モクテキ</t>
    </rPh>
    <rPh sb="7" eb="8">
      <t>ベツ</t>
    </rPh>
    <rPh sb="8" eb="10">
      <t>ウチワケ</t>
    </rPh>
    <phoneticPr fontId="8"/>
  </si>
  <si>
    <t>平成２４年度</t>
    <rPh sb="5" eb="6">
      <t>ド</t>
    </rPh>
    <phoneticPr fontId="8"/>
  </si>
  <si>
    <t>　平成11年9月には、町民が誇りを持って、生き甲斐ある人生を送ることができる町づくりを推進するため、「教育の町　熊野」を宣言した。</t>
  </si>
  <si>
    <t>第26回参議院議員通常選挙</t>
  </si>
  <si>
    <t>漁業・
水産
養殖業</t>
    <rPh sb="5" eb="6">
      <t>サン</t>
    </rPh>
    <rPh sb="7" eb="9">
      <t>ヨウショク</t>
    </rPh>
    <rPh sb="9" eb="10">
      <t>ギョウ</t>
    </rPh>
    <phoneticPr fontId="8"/>
  </si>
  <si>
    <t>40～44歳</t>
    <rPh sb="5" eb="6">
      <t>サイ</t>
    </rPh>
    <phoneticPr fontId="8"/>
  </si>
  <si>
    <t>※　住民基本台帳法の改正により平成２４年度からは外国人を含む</t>
    <rPh sb="2" eb="4">
      <t>ジュウミン</t>
    </rPh>
    <rPh sb="4" eb="6">
      <t>キホン</t>
    </rPh>
    <rPh sb="6" eb="8">
      <t>ダイチョウ</t>
    </rPh>
    <rPh sb="8" eb="9">
      <t>ホウ</t>
    </rPh>
    <rPh sb="10" eb="12">
      <t>カイセイ</t>
    </rPh>
    <rPh sb="15" eb="17">
      <t>ヘイセイ</t>
    </rPh>
    <rPh sb="19" eb="21">
      <t>ネンド</t>
    </rPh>
    <rPh sb="24" eb="26">
      <t>ガイコク</t>
    </rPh>
    <rPh sb="26" eb="27">
      <t>ジン</t>
    </rPh>
    <rPh sb="28" eb="29">
      <t>フク</t>
    </rPh>
    <phoneticPr fontId="8"/>
  </si>
  <si>
    <t>平成１７年度</t>
    <rPh sb="0" eb="2">
      <t>ヘイセイ</t>
    </rPh>
    <rPh sb="4" eb="6">
      <t>ネンド</t>
    </rPh>
    <phoneticPr fontId="8"/>
  </si>
  <si>
    <t>公園</t>
  </si>
  <si>
    <t>35～39歳</t>
    <rPh sb="5" eb="6">
      <t>サイ</t>
    </rPh>
    <phoneticPr fontId="8"/>
  </si>
  <si>
    <t>平成２５年</t>
    <rPh sb="0" eb="2">
      <t>ヘイセイ</t>
    </rPh>
    <phoneticPr fontId="8"/>
  </si>
  <si>
    <t>選挙管理委員会</t>
  </si>
  <si>
    <t>平成27年度から33.76ｋ㎡</t>
    <rPh sb="0" eb="2">
      <t>ヘイセイ</t>
    </rPh>
    <rPh sb="4" eb="5">
      <t>ネン</t>
    </rPh>
    <rPh sb="5" eb="6">
      <t>ド</t>
    </rPh>
    <phoneticPr fontId="8"/>
  </si>
  <si>
    <t>平成２９年度</t>
    <rPh sb="0" eb="2">
      <t>ヘイセイ</t>
    </rPh>
    <rPh sb="4" eb="6">
      <t>ネンド</t>
    </rPh>
    <phoneticPr fontId="8"/>
  </si>
  <si>
    <t>昭和50年 4月13日</t>
  </si>
  <si>
    <t>サ－ビス業</t>
  </si>
  <si>
    <t xml:space="preserve">体育館 </t>
  </si>
  <si>
    <t>人口増減</t>
    <rPh sb="0" eb="2">
      <t>ジンコウ</t>
    </rPh>
    <rPh sb="2" eb="4">
      <t>ゾウゲン</t>
    </rPh>
    <phoneticPr fontId="8"/>
  </si>
  <si>
    <t>平成２０年度</t>
    <rPh sb="0" eb="2">
      <t>ヘイセイ</t>
    </rPh>
    <rPh sb="4" eb="6">
      <t>ネンド</t>
    </rPh>
    <phoneticPr fontId="8"/>
  </si>
  <si>
    <t>(1k㎡ 当り)</t>
  </si>
  <si>
    <t>60～64歳</t>
    <rPh sb="5" eb="6">
      <t>サイ</t>
    </rPh>
    <phoneticPr fontId="8"/>
  </si>
  <si>
    <t>死者</t>
    <rPh sb="0" eb="2">
      <t>シシャ</t>
    </rPh>
    <phoneticPr fontId="8"/>
  </si>
  <si>
    <t>平成２４年</t>
    <rPh sb="0" eb="2">
      <t>ヘイセイ</t>
    </rPh>
    <rPh sb="4" eb="5">
      <t>ネン</t>
    </rPh>
    <phoneticPr fontId="8"/>
  </si>
  <si>
    <t>平谷地区</t>
  </si>
  <si>
    <t>平成　８年度</t>
  </si>
  <si>
    <t>人口密度</t>
  </si>
  <si>
    <t>［地勢・気候］</t>
  </si>
  <si>
    <t>平成１８年</t>
    <rPh sb="4" eb="5">
      <t>ネン</t>
    </rPh>
    <phoneticPr fontId="8"/>
  </si>
  <si>
    <t>平成16年度から33.62ｋ㎡</t>
    <rPh sb="0" eb="2">
      <t>ヘイセイ</t>
    </rPh>
    <rPh sb="4" eb="5">
      <t>ネン</t>
    </rPh>
    <rPh sb="5" eb="6">
      <t>ド</t>
    </rPh>
    <phoneticPr fontId="8"/>
  </si>
  <si>
    <r>
      <t>第40回</t>
    </r>
    <r>
      <rPr>
        <sz val="11"/>
        <rFont val="ＭＳ Ｐゴシック"/>
        <family val="3"/>
        <charset val="128"/>
      </rPr>
      <t>衆議院議員総選挙</t>
    </r>
  </si>
  <si>
    <t>※　４月１日現在</t>
    <rPh sb="3" eb="4">
      <t>ガツ</t>
    </rPh>
    <rPh sb="5" eb="6">
      <t>ニチ</t>
    </rPh>
    <rPh sb="6" eb="8">
      <t>ゲンザイ</t>
    </rPh>
    <phoneticPr fontId="8"/>
  </si>
  <si>
    <t>平成２９年</t>
  </si>
  <si>
    <t>うち常用</t>
  </si>
  <si>
    <t>平成２４年</t>
    <rPh sb="4" eb="5">
      <t>ネン</t>
    </rPh>
    <phoneticPr fontId="8"/>
  </si>
  <si>
    <t>　平成6年9月には、ふるさと創生事業の一環として、「筆の都くまの」の文化の拠点施設“筆の里工房”がオープンし、熊野町の筆づくりの歴史や毛筆文化の紹介を通じて、地域文化の創造を図っている。</t>
  </si>
  <si>
    <t>平成２０年</t>
  </si>
  <si>
    <t>昭和50年 4月27日</t>
  </si>
  <si>
    <t>■　沿革の概要</t>
  </si>
  <si>
    <t>男</t>
    <rPh sb="0" eb="1">
      <t>オトコ</t>
    </rPh>
    <phoneticPr fontId="8"/>
  </si>
  <si>
    <t>平成１９年度</t>
    <rPh sb="0" eb="2">
      <t>ヘイセイ</t>
    </rPh>
    <rPh sb="4" eb="6">
      <t>ネンド</t>
    </rPh>
    <phoneticPr fontId="8"/>
  </si>
  <si>
    <t>　平成26年12月には、4区画合計16878.89㎡のくまの産業団地が完成した。</t>
  </si>
  <si>
    <t>　気候は、瀬戸内海性の気候を呈し良好、年平均雨量は1,400㎜、年平均気温は約13℃で沿岸部に比べて1～2℃低く、  高原の清涼な空気と相まって夏季でも快適な生活ができる。</t>
  </si>
  <si>
    <t>世帯増減</t>
    <rPh sb="0" eb="2">
      <t>セタイ</t>
    </rPh>
    <rPh sb="2" eb="4">
      <t>ゾウゲン</t>
    </rPh>
    <phoneticPr fontId="8"/>
  </si>
  <si>
    <t>［歴史］</t>
  </si>
  <si>
    <t>農業</t>
    <rPh sb="0" eb="2">
      <t>ノウギョウ</t>
    </rPh>
    <phoneticPr fontId="8"/>
  </si>
  <si>
    <t>　熊野町の名称については、広島県史「姓氏録に熊野連ある蓋其裔の居所なり、熊野村に熊野社あり、其祖神なるべし」とあり、熊野の沿革についてもうかがえるが、芸藩通誌には「此の村の名は、村内に熊野社を置く故に名づくかと思へれど中古は橋賀村とも呼びぬ。はしかは端辺の意にて郡の端に居る義によるや、さればくまのも本は隈の義、後村名によりて、熊野社を観請せしやも知るべからづ」とあり、確たるものはない。</t>
  </si>
  <si>
    <t>平成１７年</t>
    <rPh sb="0" eb="2">
      <t>ヘイセイ</t>
    </rPh>
    <rPh sb="4" eb="5">
      <t>ネン</t>
    </rPh>
    <phoneticPr fontId="8"/>
  </si>
  <si>
    <t>平成１９年</t>
    <rPh sb="0" eb="2">
      <t>ヘイセイ</t>
    </rPh>
    <rPh sb="4" eb="5">
      <t>ネン</t>
    </rPh>
    <phoneticPr fontId="8"/>
  </si>
  <si>
    <t>　明治5年庄屋にかわって戸長となり、同22年の町村制施行により熊野村として発足した。大正7年に町制を施行し、昭和6年に本庄村（現呉市）の川角と平谷を合併した。</t>
  </si>
  <si>
    <r>
      <t>第41回</t>
    </r>
    <r>
      <rPr>
        <sz val="11"/>
        <rFont val="ＭＳ Ｐゴシック"/>
        <family val="3"/>
        <charset val="128"/>
      </rPr>
      <t>衆議院議員総選挙</t>
    </r>
  </si>
  <si>
    <t>平成　８年度</t>
    <rPh sb="0" eb="2">
      <t>ヘイセイ</t>
    </rPh>
    <phoneticPr fontId="8"/>
  </si>
  <si>
    <t>　毛筆と農業を主産業にしていた熊野町にも県営住宅団地（昭和40年着工、面積58ha）の造成を機に、開発の波が押し寄せ、町内いたる所に住宅団地が造成された。</t>
  </si>
  <si>
    <t>　昭和62（1987）年3月には全町を都市計画区域に指定し、昭和63年には「筆の都　21世紀計画」を策定し、「文化の香り高い、心豊かな田園都市」を将来像としてまちづくりを推進してきた。</t>
  </si>
  <si>
    <t>議会費</t>
  </si>
  <si>
    <t>　平成19年度から平成24年まで、住みよい町づくりの一環として、5ヵ年計画で、住居表示の変更を実施した。</t>
  </si>
  <si>
    <t>　平成20年9月に、筆文化の振興と筆産業の発展を図るため、春分の日を「筆の日」と定めて以来、町、事業者および町民が連携して筆の魅力を全国に発信している。</t>
  </si>
  <si>
    <t>不　　　詳</t>
  </si>
  <si>
    <t>　平成24年10月には、「筆の都　熊野町」を積極的にPRするため、嵯峨天皇の筆として制作された「弘仁御筆」がモデルとなったゆるキャラ®「ふでりん®」を、熊野町観光大使に任命した。</t>
  </si>
  <si>
    <t>昭和４０年</t>
  </si>
  <si>
    <t xml:space="preserve">繰入金 </t>
  </si>
  <si>
    <t>　平成28年5月には、「西公民館」の建て替え移転事業にて、「くまの・みらい交流館」がオープンした。平成29年2月には、「くまの・みらい交流館」に大型遊具を設置した。</t>
  </si>
  <si>
    <t>平成１３年</t>
  </si>
  <si>
    <t xml:space="preserve">雇用者   </t>
  </si>
  <si>
    <t>■　道路延長・面積・改良・舗装実延長</t>
  </si>
  <si>
    <t>平成２４年度</t>
  </si>
  <si>
    <t>萩原地区</t>
  </si>
  <si>
    <t>　令和2年12月には、広島熊野道路が無料化された。</t>
    <rPh sb="1" eb="3">
      <t>れいわ</t>
    </rPh>
    <rPh sb="4" eb="5">
      <t>ねん</t>
    </rPh>
    <rPh sb="7" eb="8">
      <t>がつ</t>
    </rPh>
    <rPh sb="11" eb="13">
      <t>ひろしま</t>
    </rPh>
    <rPh sb="13" eb="15">
      <t>くまの</t>
    </rPh>
    <rPh sb="15" eb="17">
      <t>どうろ</t>
    </rPh>
    <rPh sb="18" eb="21">
      <t>むりょうか</t>
    </rPh>
    <phoneticPr fontId="4" type="Hiragana"/>
  </si>
  <si>
    <t>卸売・
小売業・
飲食・宿泊業</t>
    <rPh sb="9" eb="11">
      <t>インショク</t>
    </rPh>
    <rPh sb="12" eb="14">
      <t>シュクハク</t>
    </rPh>
    <rPh sb="14" eb="15">
      <t>ギョウ</t>
    </rPh>
    <phoneticPr fontId="8"/>
  </si>
  <si>
    <t>　令和3年3月には、「ひと まち 育む 筆の都 熊野　～なんかいい ちょうどいい そう想えるまちを目指して～」を将来像とした「第６次熊野町総合計画」を策定し、「なんかいいことが多いまち」「私たちの暮らしにちょうどいいまち」を実現するための施策を推進することとした。</t>
    <rPh sb="1" eb="3">
      <t>れいわ</t>
    </rPh>
    <rPh sb="4" eb="5">
      <t>ねん</t>
    </rPh>
    <rPh sb="6" eb="7">
      <t>がつ</t>
    </rPh>
    <rPh sb="17" eb="18">
      <t>はぐく</t>
    </rPh>
    <rPh sb="20" eb="21">
      <t>ふで</t>
    </rPh>
    <rPh sb="22" eb="23">
      <t>みやこ</t>
    </rPh>
    <rPh sb="24" eb="26">
      <t>くまの</t>
    </rPh>
    <rPh sb="43" eb="44">
      <t>おも</t>
    </rPh>
    <rPh sb="49" eb="51">
      <t>めざ</t>
    </rPh>
    <rPh sb="56" eb="59">
      <t>しょうらいぞう</t>
    </rPh>
    <rPh sb="63" eb="64">
      <t>だい</t>
    </rPh>
    <rPh sb="65" eb="66">
      <t>じ</t>
    </rPh>
    <rPh sb="66" eb="69">
      <t>くまのちょう</t>
    </rPh>
    <rPh sb="69" eb="71">
      <t>そうごう</t>
    </rPh>
    <rPh sb="71" eb="73">
      <t>けいかく</t>
    </rPh>
    <rPh sb="75" eb="77">
      <t>さくてい</t>
    </rPh>
    <rPh sb="88" eb="89">
      <t>おお</t>
    </rPh>
    <rPh sb="94" eb="95">
      <t>わたし</t>
    </rPh>
    <rPh sb="98" eb="99">
      <t>く</t>
    </rPh>
    <rPh sb="112" eb="114">
      <t>じつげん</t>
    </rPh>
    <rPh sb="119" eb="121">
      <t>しさく</t>
    </rPh>
    <rPh sb="122" eb="124">
      <t>すいしん</t>
    </rPh>
    <phoneticPr fontId="4" type="Hiragana"/>
  </si>
  <si>
    <t>（単位：所，人，万円）</t>
    <rPh sb="1" eb="3">
      <t>タンイ</t>
    </rPh>
    <rPh sb="4" eb="5">
      <t>ショ</t>
    </rPh>
    <rPh sb="6" eb="7">
      <t>ニン</t>
    </rPh>
    <rPh sb="8" eb="10">
      <t>マンエン</t>
    </rPh>
    <phoneticPr fontId="8"/>
  </si>
  <si>
    <t>参議院広島県選出議員再選挙</t>
    <rPh sb="0" eb="13">
      <t>サンギインヒロシマケンセンシュツギインサイセンキョ</t>
    </rPh>
    <phoneticPr fontId="8"/>
  </si>
  <si>
    <t>熊野町議会議員補欠選挙</t>
    <rPh sb="0" eb="3">
      <t>クマノチョウ</t>
    </rPh>
    <rPh sb="3" eb="5">
      <t>ギカイ</t>
    </rPh>
    <rPh sb="5" eb="7">
      <t>ギイン</t>
    </rPh>
    <rPh sb="7" eb="9">
      <t>ホケツ</t>
    </rPh>
    <rPh sb="9" eb="11">
      <t>センキョ</t>
    </rPh>
    <phoneticPr fontId="8"/>
  </si>
  <si>
    <t>■　地目別面積</t>
  </si>
  <si>
    <t xml:space="preserve">■　産業（大分類）別就業者数                                                    </t>
  </si>
  <si>
    <t>平成１８年度</t>
    <rPh sb="5" eb="6">
      <t>ド</t>
    </rPh>
    <phoneticPr fontId="8"/>
  </si>
  <si>
    <t>年次</t>
  </si>
  <si>
    <t>総面積</t>
  </si>
  <si>
    <t>田</t>
  </si>
  <si>
    <t>畑</t>
  </si>
  <si>
    <t>平成　９年</t>
  </si>
  <si>
    <t>宅地</t>
  </si>
  <si>
    <t>平成１３年度</t>
    <rPh sb="5" eb="6">
      <t>ド</t>
    </rPh>
    <phoneticPr fontId="8"/>
  </si>
  <si>
    <t>転入</t>
  </si>
  <si>
    <t>池沼</t>
  </si>
  <si>
    <t>山林</t>
  </si>
  <si>
    <t>自然増加</t>
  </si>
  <si>
    <t>原野</t>
  </si>
  <si>
    <t>平成１３年度</t>
    <rPh sb="0" eb="4">
      <t>ヘイセイ</t>
    </rPh>
    <rPh sb="4" eb="6">
      <t>ネンド</t>
    </rPh>
    <phoneticPr fontId="8"/>
  </si>
  <si>
    <t>平成１３年</t>
    <rPh sb="0" eb="2">
      <t>ヘイセイ</t>
    </rPh>
    <rPh sb="4" eb="5">
      <t>ネン</t>
    </rPh>
    <phoneticPr fontId="8"/>
  </si>
  <si>
    <t>雑種地</t>
  </si>
  <si>
    <t>平成２０年</t>
    <rPh sb="4" eb="5">
      <t>ネン</t>
    </rPh>
    <phoneticPr fontId="8"/>
  </si>
  <si>
    <t>（現年賦課分）</t>
  </si>
  <si>
    <t>平成２２年度</t>
    <rPh sb="4" eb="6">
      <t>ネンド</t>
    </rPh>
    <phoneticPr fontId="8"/>
  </si>
  <si>
    <t>その他</t>
  </si>
  <si>
    <r>
      <t>第38回</t>
    </r>
    <r>
      <rPr>
        <sz val="11"/>
        <rFont val="ＭＳ Ｐゴシック"/>
        <family val="3"/>
        <charset val="128"/>
      </rPr>
      <t>衆議院議員総選挙</t>
    </r>
  </si>
  <si>
    <t>平成27年</t>
  </si>
  <si>
    <t>卸売業</t>
  </si>
  <si>
    <t>（ｋ㎡）</t>
  </si>
  <si>
    <t>処理区域内人口（人）</t>
    <rPh sb="0" eb="2">
      <t>ショリ</t>
    </rPh>
    <rPh sb="2" eb="5">
      <t>クイキナイ</t>
    </rPh>
    <rPh sb="5" eb="7">
      <t>ジンコウ</t>
    </rPh>
    <phoneticPr fontId="8"/>
  </si>
  <si>
    <t>（ha）</t>
  </si>
  <si>
    <t>平成２１年</t>
    <rPh sb="4" eb="5">
      <t>ネン</t>
    </rPh>
    <phoneticPr fontId="8"/>
  </si>
  <si>
    <t>台帳面積(ha)</t>
  </si>
  <si>
    <t>昭和６０年度</t>
  </si>
  <si>
    <t>昭和６１年度</t>
  </si>
  <si>
    <t>家族内職者</t>
    <rPh sb="2" eb="4">
      <t>ナイショク</t>
    </rPh>
    <rPh sb="4" eb="5">
      <t>シャ</t>
    </rPh>
    <phoneticPr fontId="8"/>
  </si>
  <si>
    <t>令和　４年</t>
  </si>
  <si>
    <t>昭和６３年度</t>
  </si>
  <si>
    <t>平成１５年度</t>
    <rPh sb="5" eb="6">
      <t>ド</t>
    </rPh>
    <phoneticPr fontId="8"/>
  </si>
  <si>
    <t>６５歳以上</t>
    <rPh sb="2" eb="3">
      <t>サイ</t>
    </rPh>
    <rPh sb="3" eb="5">
      <t>イジョウ</t>
    </rPh>
    <phoneticPr fontId="8"/>
  </si>
  <si>
    <t>平成 元年度</t>
    <rPh sb="3" eb="4">
      <t>ガン</t>
    </rPh>
    <phoneticPr fontId="8"/>
  </si>
  <si>
    <t>平成　３年度</t>
  </si>
  <si>
    <t>平成　４年度</t>
  </si>
  <si>
    <t>分校</t>
    <rPh sb="0" eb="2">
      <t>ブンコウ</t>
    </rPh>
    <phoneticPr fontId="8"/>
  </si>
  <si>
    <t>平成　５年度</t>
  </si>
  <si>
    <t>平成　６年度</t>
  </si>
  <si>
    <t>平成　７年度</t>
  </si>
  <si>
    <t>０～１４歳</t>
    <rPh sb="4" eb="5">
      <t>サイ</t>
    </rPh>
    <phoneticPr fontId="8"/>
  </si>
  <si>
    <t>昭和45年</t>
  </si>
  <si>
    <t>平成　９年度</t>
  </si>
  <si>
    <t>■　社会移動</t>
  </si>
  <si>
    <t xml:space="preserve">総数     </t>
  </si>
  <si>
    <t>そ　の　他</t>
  </si>
  <si>
    <t>平成１０年度</t>
  </si>
  <si>
    <t>平成２２年度</t>
    <rPh sb="0" eb="2">
      <t>ヘイセイ</t>
    </rPh>
    <rPh sb="4" eb="6">
      <t>ネンド</t>
    </rPh>
    <phoneticPr fontId="8"/>
  </si>
  <si>
    <t>■　財政力</t>
  </si>
  <si>
    <t>学校数</t>
    <rPh sb="0" eb="3">
      <t>ガッコウスウ</t>
    </rPh>
    <phoneticPr fontId="8"/>
  </si>
  <si>
    <t>平成１１年度</t>
  </si>
  <si>
    <t>■　労働力状態（年令15歳以上）人口</t>
  </si>
  <si>
    <t>年間商品
販売額</t>
  </si>
  <si>
    <t>本校</t>
    <rPh sb="0" eb="2">
      <t>ホンコウ</t>
    </rPh>
    <phoneticPr fontId="8"/>
  </si>
  <si>
    <t>平成１２年度</t>
  </si>
  <si>
    <t>車両相互</t>
  </si>
  <si>
    <t>平成１５年度</t>
  </si>
  <si>
    <t>第18回参議院議員通常選挙</t>
  </si>
  <si>
    <t>平成１７年度</t>
  </si>
  <si>
    <t>平成１８年度</t>
    <rPh sb="0" eb="2">
      <t>ヘイセイ</t>
    </rPh>
    <rPh sb="4" eb="6">
      <t>ネンド</t>
    </rPh>
    <phoneticPr fontId="8"/>
  </si>
  <si>
    <t>平成２５年度</t>
  </si>
  <si>
    <t>平成２１年度</t>
    <rPh sb="0" eb="2">
      <t>ヘイセイ</t>
    </rPh>
    <rPh sb="4" eb="6">
      <t>ネンド</t>
    </rPh>
    <phoneticPr fontId="8"/>
  </si>
  <si>
    <t>平成２６年度</t>
  </si>
  <si>
    <t>平成２７年度</t>
  </si>
  <si>
    <t>行政人口（人）</t>
    <rPh sb="0" eb="2">
      <t>ギョウセイ</t>
    </rPh>
    <rPh sb="2" eb="4">
      <t>ジンコウ</t>
    </rPh>
    <rPh sb="5" eb="6">
      <t>ニン</t>
    </rPh>
    <phoneticPr fontId="8"/>
  </si>
  <si>
    <t>平成２８年度</t>
  </si>
  <si>
    <t>平成２９年度</t>
  </si>
  <si>
    <t>死者</t>
  </si>
  <si>
    <t>平成 2年</t>
  </si>
  <si>
    <t>平成３０年度</t>
  </si>
  <si>
    <t>総数</t>
    <rPh sb="0" eb="2">
      <t>ソウスウ</t>
    </rPh>
    <phoneticPr fontId="8"/>
  </si>
  <si>
    <t>当日有権者数（人）</t>
    <rPh sb="7" eb="8">
      <t>ニン</t>
    </rPh>
    <phoneticPr fontId="8"/>
  </si>
  <si>
    <t>令和 元年度</t>
    <rPh sb="0" eb="2">
      <t>レイワ</t>
    </rPh>
    <rPh sb="3" eb="4">
      <t>ガン</t>
    </rPh>
    <phoneticPr fontId="8"/>
  </si>
  <si>
    <t>令和　２年度</t>
    <rPh sb="0" eb="2">
      <t>レイワ</t>
    </rPh>
    <phoneticPr fontId="8"/>
  </si>
  <si>
    <t>男</t>
  </si>
  <si>
    <t>平成１７年</t>
  </si>
  <si>
    <t>平成１４年度</t>
    <rPh sb="0" eb="4">
      <t>ヘイセイ</t>
    </rPh>
    <rPh sb="4" eb="6">
      <t>ネンド</t>
    </rPh>
    <phoneticPr fontId="8"/>
  </si>
  <si>
    <t>　※　１月１日現在  固定資産概要調書（土地第２表）</t>
    <rPh sb="20" eb="22">
      <t>トチ</t>
    </rPh>
    <rPh sb="22" eb="23">
      <t>ダイ</t>
    </rPh>
    <rPh sb="24" eb="25">
      <t>ヒョウ</t>
    </rPh>
    <phoneticPr fontId="8"/>
  </si>
  <si>
    <t>（平成７年６月１日実施）</t>
    <rPh sb="1" eb="5">
      <t>ヘイセイ７ネン</t>
    </rPh>
    <rPh sb="5" eb="7">
      <t>６ガツ</t>
    </rPh>
    <rPh sb="7" eb="9">
      <t>１ニチ</t>
    </rPh>
    <rPh sb="9" eb="11">
      <t>ジッシ</t>
    </rPh>
    <phoneticPr fontId="8"/>
  </si>
  <si>
    <t>世帯数
（世帯）</t>
    <rPh sb="5" eb="7">
      <t>セタイ</t>
    </rPh>
    <phoneticPr fontId="8"/>
  </si>
  <si>
    <t>平成１７年度</t>
    <rPh sb="5" eb="6">
      <t>ド</t>
    </rPh>
    <phoneticPr fontId="8"/>
  </si>
  <si>
    <t>人口</t>
  </si>
  <si>
    <t xml:space="preserve">無投票 </t>
  </si>
  <si>
    <t>■　各種選挙執行状況</t>
  </si>
  <si>
    <t>総数（人）</t>
    <rPh sb="3" eb="4">
      <t>ニン</t>
    </rPh>
    <phoneticPr fontId="8"/>
  </si>
  <si>
    <t>男（人）</t>
    <rPh sb="2" eb="3">
      <t>ニン</t>
    </rPh>
    <phoneticPr fontId="8"/>
  </si>
  <si>
    <t>前年度
繰上充用金</t>
  </si>
  <si>
    <t>実数（世帯）</t>
    <rPh sb="0" eb="2">
      <t>ジッスウ</t>
    </rPh>
    <rPh sb="3" eb="5">
      <t>セタイ</t>
    </rPh>
    <phoneticPr fontId="8"/>
  </si>
  <si>
    <t>対車両</t>
  </si>
  <si>
    <t>漁業
水産
養殖業</t>
    <rPh sb="0" eb="2">
      <t>ギョギョウ</t>
    </rPh>
    <rPh sb="3" eb="5">
      <t>スイサン</t>
    </rPh>
    <rPh sb="6" eb="8">
      <t>ヨウショク</t>
    </rPh>
    <rPh sb="8" eb="9">
      <t>ギョウ</t>
    </rPh>
    <phoneticPr fontId="8"/>
  </si>
  <si>
    <t>率（％）</t>
    <rPh sb="0" eb="1">
      <t>リツ</t>
    </rPh>
    <phoneticPr fontId="8"/>
  </si>
  <si>
    <t>呉地地区</t>
  </si>
  <si>
    <t>分園</t>
  </si>
  <si>
    <t>実数（人）</t>
    <rPh sb="0" eb="2">
      <t>ジッスウ</t>
    </rPh>
    <rPh sb="3" eb="4">
      <t>ニン</t>
    </rPh>
    <phoneticPr fontId="8"/>
  </si>
  <si>
    <t>平成２１年</t>
    <rPh sb="0" eb="2">
      <t>ヘイセイ</t>
    </rPh>
    <rPh sb="4" eb="5">
      <t>ネン</t>
    </rPh>
    <phoneticPr fontId="8"/>
  </si>
  <si>
    <t>大正　９年</t>
  </si>
  <si>
    <t>平成 7年</t>
  </si>
  <si>
    <t>大正１４年</t>
  </si>
  <si>
    <t>昭和　５年</t>
  </si>
  <si>
    <t>傷者</t>
  </si>
  <si>
    <t>（単位：件、千円、人）</t>
  </si>
  <si>
    <t>昭和１０年</t>
  </si>
  <si>
    <t>平成　５年</t>
  </si>
  <si>
    <t>基準財政収入額</t>
  </si>
  <si>
    <t>昭和１５年</t>
  </si>
  <si>
    <t>うち特別
支援学級数</t>
    <rPh sb="2" eb="4">
      <t>トクベツ</t>
    </rPh>
    <rPh sb="5" eb="7">
      <t>シエン</t>
    </rPh>
    <rPh sb="7" eb="9">
      <t>ガッキュウ</t>
    </rPh>
    <rPh sb="9" eb="10">
      <t>スウ</t>
    </rPh>
    <phoneticPr fontId="8"/>
  </si>
  <si>
    <t>昭和２５年</t>
  </si>
  <si>
    <t>※　財政力指数は、平成20年度から地方財政状況調査と同様に少数点第２位までの表示としている。</t>
    <rPh sb="2" eb="5">
      <t>ザイセイリョク</t>
    </rPh>
    <rPh sb="5" eb="7">
      <t>シスウ</t>
    </rPh>
    <phoneticPr fontId="8"/>
  </si>
  <si>
    <t>昭和５０年</t>
  </si>
  <si>
    <t>昭和３０年</t>
  </si>
  <si>
    <t>平成２４年度</t>
    <rPh sb="4" eb="6">
      <t>ネンド</t>
    </rPh>
    <phoneticPr fontId="8"/>
  </si>
  <si>
    <t>昭和６０年</t>
    <rPh sb="0" eb="2">
      <t>ショウワ</t>
    </rPh>
    <rPh sb="4" eb="5">
      <t>ネン</t>
    </rPh>
    <phoneticPr fontId="8"/>
  </si>
  <si>
    <t>投資・
出資金・
貸付金</t>
  </si>
  <si>
    <t>昭和３５年</t>
  </si>
  <si>
    <t>昭和４５年</t>
  </si>
  <si>
    <t>昭和６０年</t>
  </si>
  <si>
    <t>平成　２年</t>
  </si>
  <si>
    <t>平成　７年</t>
  </si>
  <si>
    <t>平成１２年</t>
  </si>
  <si>
    <t>平成15年度まで33.51ｋ㎡</t>
    <rPh sb="0" eb="2">
      <t>ヘイセイ</t>
    </rPh>
    <rPh sb="4" eb="6">
      <t>ネンド</t>
    </rPh>
    <phoneticPr fontId="8"/>
  </si>
  <si>
    <t xml:space="preserve">教育費 </t>
  </si>
  <si>
    <t>平成２２年</t>
    <rPh sb="0" eb="2">
      <t>ヘイセイ</t>
    </rPh>
    <rPh sb="4" eb="5">
      <t>ネン</t>
    </rPh>
    <phoneticPr fontId="8"/>
  </si>
  <si>
    <t>平成２７年</t>
    <rPh sb="0" eb="2">
      <t>ヘイセイ</t>
    </rPh>
    <rPh sb="4" eb="5">
      <t>ネン</t>
    </rPh>
    <phoneticPr fontId="8"/>
  </si>
  <si>
    <t>平成３０年</t>
    <rPh sb="0" eb="2">
      <t>ヘイセイ</t>
    </rPh>
    <rPh sb="4" eb="5">
      <t>ネン</t>
    </rPh>
    <phoneticPr fontId="8"/>
  </si>
  <si>
    <t>※　10月１日現在　国勢調査</t>
    <rPh sb="10" eb="12">
      <t>コクセイ</t>
    </rPh>
    <rPh sb="12" eb="14">
      <t>チョウサ</t>
    </rPh>
    <phoneticPr fontId="8"/>
  </si>
  <si>
    <t xml:space="preserve">    年次    </t>
  </si>
  <si>
    <t>出生</t>
  </si>
  <si>
    <t>死亡</t>
  </si>
  <si>
    <t>70～74歳</t>
    <rPh sb="5" eb="6">
      <t>サイ</t>
    </rPh>
    <phoneticPr fontId="8"/>
  </si>
  <si>
    <t>乳児死亡</t>
  </si>
  <si>
    <t>老齢人口</t>
  </si>
  <si>
    <t>新生児死亡</t>
  </si>
  <si>
    <t>平成　６年</t>
    <rPh sb="0" eb="2">
      <t>ヘイセイ</t>
    </rPh>
    <rPh sb="4" eb="5">
      <t>ネン</t>
    </rPh>
    <phoneticPr fontId="8"/>
  </si>
  <si>
    <t>平成２４年</t>
    <rPh sb="0" eb="2">
      <t>ヘイセイ</t>
    </rPh>
    <phoneticPr fontId="8"/>
  </si>
  <si>
    <t>死産</t>
  </si>
  <si>
    <t>婚姻
（件）</t>
    <rPh sb="4" eb="5">
      <t>ケン</t>
    </rPh>
    <phoneticPr fontId="8"/>
  </si>
  <si>
    <t>離婚
（件）</t>
    <rPh sb="4" eb="5">
      <t>ケン</t>
    </rPh>
    <phoneticPr fontId="8"/>
  </si>
  <si>
    <t xml:space="preserve"> 総数（人）</t>
    <rPh sb="4" eb="5">
      <t>ニン</t>
    </rPh>
    <phoneticPr fontId="8"/>
  </si>
  <si>
    <t>50～54歳</t>
    <rPh sb="5" eb="6">
      <t>サイ</t>
    </rPh>
    <phoneticPr fontId="8"/>
  </si>
  <si>
    <t>率（‰）</t>
  </si>
  <si>
    <t>家族従業者</t>
  </si>
  <si>
    <r>
      <t>第35回</t>
    </r>
    <r>
      <rPr>
        <sz val="11"/>
        <rFont val="ＭＳ Ｐゴシック"/>
        <family val="3"/>
        <charset val="128"/>
      </rPr>
      <t>衆議院議員総選挙</t>
    </r>
  </si>
  <si>
    <t xml:space="preserve"> 実数（人）</t>
    <rPh sb="4" eb="5">
      <t>ニン</t>
    </rPh>
    <phoneticPr fontId="8"/>
  </si>
  <si>
    <t>平成１２年度</t>
    <rPh sb="0" eb="4">
      <t>ヘイセイ</t>
    </rPh>
    <rPh sb="4" eb="6">
      <t>ネンド</t>
    </rPh>
    <phoneticPr fontId="8"/>
  </si>
  <si>
    <t>平成　９年</t>
    <rPh sb="0" eb="2">
      <t>ヘイセイ</t>
    </rPh>
    <rPh sb="3" eb="5">
      <t>９ネン</t>
    </rPh>
    <phoneticPr fontId="8"/>
  </si>
  <si>
    <t>平成１０年</t>
    <rPh sb="0" eb="5">
      <t>ヘイセイ１０ネン</t>
    </rPh>
    <phoneticPr fontId="8"/>
  </si>
  <si>
    <r>
      <t>第10回</t>
    </r>
    <r>
      <rPr>
        <sz val="11"/>
        <rFont val="ＭＳ Ｐゴシック"/>
        <family val="3"/>
        <charset val="128"/>
      </rPr>
      <t>参議院議員通常選挙</t>
    </r>
  </si>
  <si>
    <t>平成１１年</t>
  </si>
  <si>
    <t>平成１４年</t>
  </si>
  <si>
    <t>平成２３年</t>
  </si>
  <si>
    <t>令和 元年</t>
    <rPh sb="0" eb="2">
      <t>レイワ</t>
    </rPh>
    <rPh sb="3" eb="4">
      <t>ガン</t>
    </rPh>
    <phoneticPr fontId="8"/>
  </si>
  <si>
    <t>平成１５年</t>
    <rPh sb="0" eb="2">
      <t>ヘイセイ</t>
    </rPh>
    <rPh sb="4" eb="5">
      <t>ネン</t>
    </rPh>
    <phoneticPr fontId="8"/>
  </si>
  <si>
    <t>従業者数</t>
  </si>
  <si>
    <t>平成１６年</t>
    <rPh sb="0" eb="2">
      <t>ヘイセイ</t>
    </rPh>
    <rPh sb="4" eb="5">
      <t>ネン</t>
    </rPh>
    <phoneticPr fontId="8"/>
  </si>
  <si>
    <t>平成１８年</t>
    <rPh sb="0" eb="2">
      <t>ヘイセイ</t>
    </rPh>
    <rPh sb="4" eb="5">
      <t>ネン</t>
    </rPh>
    <phoneticPr fontId="8"/>
  </si>
  <si>
    <t>平成２０年</t>
    <rPh sb="0" eb="2">
      <t>ヘイセイ</t>
    </rPh>
    <rPh sb="4" eb="5">
      <t>ネン</t>
    </rPh>
    <phoneticPr fontId="8"/>
  </si>
  <si>
    <r>
      <t>第39回</t>
    </r>
    <r>
      <rPr>
        <sz val="11"/>
        <rFont val="ＭＳ Ｐゴシック"/>
        <family val="3"/>
        <charset val="128"/>
      </rPr>
      <t>衆議院議員総選挙</t>
    </r>
  </si>
  <si>
    <t>平成２３年</t>
    <rPh sb="0" eb="2">
      <t>ヘイセイ</t>
    </rPh>
    <rPh sb="4" eb="5">
      <t>ネン</t>
    </rPh>
    <phoneticPr fontId="8"/>
  </si>
  <si>
    <t>平成２３年</t>
    <rPh sb="0" eb="2">
      <t>ヘイセイ</t>
    </rPh>
    <phoneticPr fontId="8"/>
  </si>
  <si>
    <t>昭和54年10月 7日</t>
  </si>
  <si>
    <t>平成２３年度</t>
    <rPh sb="5" eb="6">
      <t>ド</t>
    </rPh>
    <phoneticPr fontId="8"/>
  </si>
  <si>
    <t>平成２５年</t>
    <rPh sb="0" eb="2">
      <t>ヘイセイ</t>
    </rPh>
    <rPh sb="4" eb="5">
      <t>ネン</t>
    </rPh>
    <phoneticPr fontId="8"/>
  </si>
  <si>
    <t>平成２６年</t>
  </si>
  <si>
    <t>昭和４９年</t>
  </si>
  <si>
    <t>平成２６年</t>
    <rPh sb="0" eb="2">
      <t>ヘイセイ</t>
    </rPh>
    <rPh sb="4" eb="5">
      <t>ネン</t>
    </rPh>
    <phoneticPr fontId="8"/>
  </si>
  <si>
    <t>令和 元年</t>
    <rPh sb="0" eb="2">
      <t>レイワ</t>
    </rPh>
    <rPh sb="4" eb="5">
      <t>ネン</t>
    </rPh>
    <phoneticPr fontId="8"/>
  </si>
  <si>
    <t>平成２８年</t>
    <rPh sb="0" eb="2">
      <t>ヘイセイ</t>
    </rPh>
    <rPh sb="4" eb="5">
      <t>ネン</t>
    </rPh>
    <phoneticPr fontId="8"/>
  </si>
  <si>
    <t>3歳以上</t>
  </si>
  <si>
    <t>林野</t>
  </si>
  <si>
    <t>平成２９年</t>
    <rPh sb="0" eb="2">
      <t>ヘイセイ</t>
    </rPh>
    <rPh sb="4" eb="5">
      <t>ネン</t>
    </rPh>
    <phoneticPr fontId="8"/>
  </si>
  <si>
    <t>平成２４年度</t>
    <rPh sb="0" eb="2">
      <t>ヘイセイ</t>
    </rPh>
    <rPh sb="4" eb="6">
      <t>ネンド</t>
    </rPh>
    <phoneticPr fontId="8"/>
  </si>
  <si>
    <t>平成　７年</t>
    <rPh sb="0" eb="2">
      <t>ヘイセイ</t>
    </rPh>
    <rPh sb="4" eb="5">
      <t>６ネン</t>
    </rPh>
    <phoneticPr fontId="8"/>
  </si>
  <si>
    <t>令和 元年</t>
    <rPh sb="0" eb="2">
      <t>レイワ</t>
    </rPh>
    <rPh sb="3" eb="4">
      <t>ガン</t>
    </rPh>
    <rPh sb="4" eb="5">
      <t>ネン</t>
    </rPh>
    <phoneticPr fontId="8"/>
  </si>
  <si>
    <t>労働者数</t>
  </si>
  <si>
    <t>平成１７年</t>
    <rPh sb="0" eb="2">
      <t>ヘイセイ</t>
    </rPh>
    <phoneticPr fontId="8"/>
  </si>
  <si>
    <t>令和　２年</t>
    <rPh sb="0" eb="2">
      <t>レイワ</t>
    </rPh>
    <rPh sb="4" eb="5">
      <t>ネン</t>
    </rPh>
    <phoneticPr fontId="8"/>
  </si>
  <si>
    <t xml:space="preserve">災害復旧
事業費 </t>
  </si>
  <si>
    <t>※　１月～12月  住民基本台帳 外　　（死産については、死胎火葬許可申請数）</t>
    <rPh sb="17" eb="18">
      <t>ホカ</t>
    </rPh>
    <phoneticPr fontId="8"/>
  </si>
  <si>
    <t>※　‰：千分率</t>
    <rPh sb="4" eb="7">
      <t>センブンリツ</t>
    </rPh>
    <phoneticPr fontId="8"/>
  </si>
  <si>
    <t xml:space="preserve"> 施設数</t>
  </si>
  <si>
    <t xml:space="preserve">  年次</t>
  </si>
  <si>
    <t>転出</t>
  </si>
  <si>
    <t>第47回衆議院議員総選挙</t>
    <rPh sb="4" eb="7">
      <t>シュウギイン</t>
    </rPh>
    <rPh sb="7" eb="9">
      <t>ギイン</t>
    </rPh>
    <rPh sb="9" eb="10">
      <t>ソウ</t>
    </rPh>
    <rPh sb="10" eb="12">
      <t>センキョ</t>
    </rPh>
    <phoneticPr fontId="8"/>
  </si>
  <si>
    <t>増減</t>
    <rPh sb="0" eb="1">
      <t>ゾウ</t>
    </rPh>
    <rPh sb="1" eb="2">
      <t>ゲン</t>
    </rPh>
    <phoneticPr fontId="8"/>
  </si>
  <si>
    <t>平成　３年</t>
  </si>
  <si>
    <t>小計</t>
  </si>
  <si>
    <t>※　１月～12月  住民基本台帳</t>
  </si>
  <si>
    <t>■　地区別人口・世帯数</t>
  </si>
  <si>
    <t>平成１３年</t>
    <rPh sb="0" eb="2">
      <t>ヘイセイ</t>
    </rPh>
    <phoneticPr fontId="8"/>
  </si>
  <si>
    <t>（世帯，人）</t>
    <rPh sb="1" eb="3">
      <t>セタイ</t>
    </rPh>
    <rPh sb="4" eb="5">
      <t>ニン</t>
    </rPh>
    <phoneticPr fontId="8"/>
  </si>
  <si>
    <t>※　１０月１日現在  国勢調査</t>
  </si>
  <si>
    <t>出来庭地区</t>
    <rPh sb="2" eb="3">
      <t>ニワ</t>
    </rPh>
    <phoneticPr fontId="8"/>
  </si>
  <si>
    <t>平成１９年</t>
    <rPh sb="0" eb="2">
      <t>ヘイセイ</t>
    </rPh>
    <phoneticPr fontId="8"/>
  </si>
  <si>
    <t>中溝地区</t>
  </si>
  <si>
    <t>平成１０年</t>
    <rPh sb="0" eb="2">
      <t>ヘイセイ</t>
    </rPh>
    <rPh sb="2" eb="5">
      <t>１０ネン</t>
    </rPh>
    <phoneticPr fontId="8"/>
  </si>
  <si>
    <t>城之堀地区</t>
  </si>
  <si>
    <t>公務</t>
  </si>
  <si>
    <t>初神地区</t>
  </si>
  <si>
    <t>新宮地区</t>
  </si>
  <si>
    <t>世帯数</t>
  </si>
  <si>
    <t>女</t>
    <rPh sb="0" eb="1">
      <t>オンナ</t>
    </rPh>
    <phoneticPr fontId="8"/>
  </si>
  <si>
    <t>昭和６３年</t>
    <rPh sb="0" eb="2">
      <t>ショウワ</t>
    </rPh>
    <rPh sb="4" eb="5">
      <t>ネン</t>
    </rPh>
    <phoneticPr fontId="8"/>
  </si>
  <si>
    <t>平成１５年</t>
    <rPh sb="0" eb="2">
      <t>ヘイセイ</t>
    </rPh>
    <phoneticPr fontId="8"/>
  </si>
  <si>
    <t>平成元年</t>
    <rPh sb="0" eb="2">
      <t>ヘイセイ</t>
    </rPh>
    <rPh sb="2" eb="3">
      <t>モト</t>
    </rPh>
    <rPh sb="3" eb="4">
      <t>ネン</t>
    </rPh>
    <phoneticPr fontId="8"/>
  </si>
  <si>
    <t>自動車
取得税
交付金</t>
    <rPh sb="0" eb="3">
      <t>ジドウシャ</t>
    </rPh>
    <rPh sb="4" eb="6">
      <t>シュトク</t>
    </rPh>
    <rPh sb="6" eb="7">
      <t>ゼイ</t>
    </rPh>
    <rPh sb="8" eb="11">
      <t>コウフキン</t>
    </rPh>
    <phoneticPr fontId="8"/>
  </si>
  <si>
    <t>従業上の地位</t>
    <rPh sb="4" eb="6">
      <t>チイ</t>
    </rPh>
    <phoneticPr fontId="8"/>
  </si>
  <si>
    <t>（昭和61年10月１日実施）</t>
  </si>
  <si>
    <t>平成　２年</t>
    <rPh sb="0" eb="2">
      <t>ヘイセイ</t>
    </rPh>
    <rPh sb="4" eb="5">
      <t>ネン</t>
    </rPh>
    <phoneticPr fontId="8"/>
  </si>
  <si>
    <t>執行年月日</t>
  </si>
  <si>
    <t>平成　４年</t>
    <rPh sb="0" eb="2">
      <t>ヘイセイ</t>
    </rPh>
    <rPh sb="4" eb="5">
      <t>ネン</t>
    </rPh>
    <phoneticPr fontId="8"/>
  </si>
  <si>
    <t>卸売・
小売業・
飲食・宿泊業</t>
  </si>
  <si>
    <t>平成　５年</t>
    <rPh sb="0" eb="2">
      <t>ヘイセイ</t>
    </rPh>
    <rPh sb="4" eb="5">
      <t>ネン</t>
    </rPh>
    <phoneticPr fontId="8"/>
  </si>
  <si>
    <t>分類不能</t>
  </si>
  <si>
    <t>平成２７年度</t>
    <rPh sb="0" eb="2">
      <t>ヘイセイ</t>
    </rPh>
    <rPh sb="4" eb="6">
      <t>ネンド</t>
    </rPh>
    <phoneticPr fontId="8"/>
  </si>
  <si>
    <t>平成　７年</t>
    <rPh sb="0" eb="2">
      <t>ヘイセイ</t>
    </rPh>
    <rPh sb="4" eb="5">
      <t>ネン</t>
    </rPh>
    <phoneticPr fontId="8"/>
  </si>
  <si>
    <t>非労働力
人口</t>
    <rPh sb="5" eb="7">
      <t>ジンコウ</t>
    </rPh>
    <phoneticPr fontId="8"/>
  </si>
  <si>
    <t>　　　　就　業　者</t>
  </si>
  <si>
    <t>平成１５年</t>
  </si>
  <si>
    <t>平成１６年</t>
  </si>
  <si>
    <t>従業者数（人）</t>
    <rPh sb="5" eb="6">
      <t>ニン</t>
    </rPh>
    <phoneticPr fontId="8"/>
  </si>
  <si>
    <r>
      <t>第14回</t>
    </r>
    <r>
      <rPr>
        <sz val="11"/>
        <rFont val="ＭＳ Ｐゴシック"/>
        <family val="3"/>
        <charset val="128"/>
      </rPr>
      <t>参議院議員比例代表選出</t>
    </r>
  </si>
  <si>
    <t>平成１９年</t>
    <rPh sb="4" eb="5">
      <t>ネン</t>
    </rPh>
    <phoneticPr fontId="8"/>
  </si>
  <si>
    <t>平成２２年</t>
    <rPh sb="4" eb="5">
      <t>ネン</t>
    </rPh>
    <phoneticPr fontId="8"/>
  </si>
  <si>
    <t>全域</t>
  </si>
  <si>
    <t>平成２３年</t>
    <rPh sb="4" eb="5">
      <t>ネン</t>
    </rPh>
    <phoneticPr fontId="8"/>
  </si>
  <si>
    <t>平成２４年</t>
  </si>
  <si>
    <t>平成２５年</t>
  </si>
  <si>
    <t>■　小学校施設数・教職員数</t>
  </si>
  <si>
    <t>川角地区</t>
  </si>
  <si>
    <t>貴船地区</t>
  </si>
  <si>
    <t>構成比（％）</t>
    <rPh sb="0" eb="3">
      <t>コウセイヒ</t>
    </rPh>
    <phoneticPr fontId="8"/>
  </si>
  <si>
    <t>石神地区</t>
  </si>
  <si>
    <t>神田地区</t>
  </si>
  <si>
    <t>柿迫地区</t>
  </si>
  <si>
    <t>東山地区</t>
  </si>
  <si>
    <t>団地地区合計</t>
  </si>
  <si>
    <t>平成１８年</t>
  </si>
  <si>
    <t>総数（ヶ所）</t>
    <rPh sb="0" eb="2">
      <t>ソウスウ</t>
    </rPh>
    <rPh sb="4" eb="5">
      <t>ショ</t>
    </rPh>
    <phoneticPr fontId="8"/>
  </si>
  <si>
    <t>平成１９年</t>
  </si>
  <si>
    <t>平成２１年</t>
  </si>
  <si>
    <t>電気・ガス・
水道業</t>
  </si>
  <si>
    <t>平成２２年</t>
  </si>
  <si>
    <t>※　３月３１日現在　住民基本台帳人口</t>
    <rPh sb="10" eb="12">
      <t>ジュウミン</t>
    </rPh>
    <rPh sb="12" eb="14">
      <t>キホン</t>
    </rPh>
    <rPh sb="14" eb="16">
      <t>ダイチョウ</t>
    </rPh>
    <rPh sb="16" eb="18">
      <t>ジンコウ</t>
    </rPh>
    <phoneticPr fontId="8"/>
  </si>
  <si>
    <t>特別地方
消費税
交付金</t>
    <rPh sb="0" eb="2">
      <t>トクベツ</t>
    </rPh>
    <rPh sb="2" eb="4">
      <t>チホウ</t>
    </rPh>
    <rPh sb="5" eb="8">
      <t>ショウヒゼイ</t>
    </rPh>
    <rPh sb="9" eb="12">
      <t>コウフキン</t>
    </rPh>
    <phoneticPr fontId="8"/>
  </si>
  <si>
    <t>舗装率(％)</t>
  </si>
  <si>
    <t>平成２７年</t>
  </si>
  <si>
    <t>平成２８年</t>
  </si>
  <si>
    <t>昭和５２年</t>
  </si>
  <si>
    <t xml:space="preserve">男 </t>
  </si>
  <si>
    <t>平成３０年</t>
  </si>
  <si>
    <t>不詳</t>
  </si>
  <si>
    <t>備考</t>
  </si>
  <si>
    <t>失業者</t>
  </si>
  <si>
    <t>給水戸数（戸）</t>
    <rPh sb="5" eb="6">
      <t>コ</t>
    </rPh>
    <phoneticPr fontId="8"/>
  </si>
  <si>
    <t>女</t>
  </si>
  <si>
    <t>平成　７年</t>
    <rPh sb="0" eb="2">
      <t>ヘイセイ</t>
    </rPh>
    <rPh sb="3" eb="5">
      <t>７ネン</t>
    </rPh>
    <phoneticPr fontId="8"/>
  </si>
  <si>
    <t>平成１２年</t>
    <rPh sb="0" eb="2">
      <t>ヘイセイ</t>
    </rPh>
    <rPh sb="4" eb="5">
      <t>トシ</t>
    </rPh>
    <phoneticPr fontId="8"/>
  </si>
  <si>
    <t>平成２７年</t>
    <rPh sb="4" eb="5">
      <t>ネン</t>
    </rPh>
    <phoneticPr fontId="8"/>
  </si>
  <si>
    <t>■　年令３区分国勢調査人口</t>
  </si>
  <si>
    <t>45～49歳</t>
    <rPh sb="5" eb="6">
      <t>サイ</t>
    </rPh>
    <phoneticPr fontId="8"/>
  </si>
  <si>
    <t xml:space="preserve">人件費 </t>
  </si>
  <si>
    <t xml:space="preserve">    年次</t>
  </si>
  <si>
    <t>分担金
負担金
寄附金</t>
    <rPh sb="8" eb="11">
      <t>キフキン</t>
    </rPh>
    <phoneticPr fontId="8"/>
  </si>
  <si>
    <t>人口総数</t>
    <rPh sb="0" eb="2">
      <t>ジンコウ</t>
    </rPh>
    <rPh sb="2" eb="4">
      <t>ソウスウ</t>
    </rPh>
    <phoneticPr fontId="8"/>
  </si>
  <si>
    <t>幼少年令人口</t>
  </si>
  <si>
    <t>割合</t>
    <rPh sb="0" eb="2">
      <t>ワリアイ</t>
    </rPh>
    <phoneticPr fontId="8"/>
  </si>
  <si>
    <t>生産年令人口</t>
  </si>
  <si>
    <t>１５歳～６４歳</t>
    <rPh sb="2" eb="3">
      <t>サイ</t>
    </rPh>
    <rPh sb="6" eb="7">
      <t>サイ</t>
    </rPh>
    <phoneticPr fontId="8"/>
  </si>
  <si>
    <t>※　１０月１日現在　国勢調査</t>
  </si>
  <si>
    <t>0～4歳</t>
    <rPh sb="3" eb="4">
      <t>サイ</t>
    </rPh>
    <phoneticPr fontId="8"/>
  </si>
  <si>
    <t>　</t>
  </si>
  <si>
    <t>昭和６３年</t>
  </si>
  <si>
    <t>■　国勢調査の年令階級別人口（５歳階級）</t>
  </si>
  <si>
    <t>年齢階層</t>
    <rPh sb="0" eb="2">
      <t>ネンレイ</t>
    </rPh>
    <rPh sb="2" eb="4">
      <t>カイソウ</t>
    </rPh>
    <phoneticPr fontId="8"/>
  </si>
  <si>
    <t>平成２６年</t>
    <rPh sb="0" eb="2">
      <t>ヘイセイ</t>
    </rPh>
    <phoneticPr fontId="8"/>
  </si>
  <si>
    <t>5～9歳</t>
    <rPh sb="3" eb="4">
      <t>サイ</t>
    </rPh>
    <phoneticPr fontId="8"/>
  </si>
  <si>
    <t>10～14歳</t>
    <rPh sb="5" eb="6">
      <t>サイ</t>
    </rPh>
    <phoneticPr fontId="8"/>
  </si>
  <si>
    <t>平成１０年</t>
  </si>
  <si>
    <t>15～19歳</t>
    <rPh sb="5" eb="6">
      <t>サイ</t>
    </rPh>
    <phoneticPr fontId="8"/>
  </si>
  <si>
    <t>本園</t>
  </si>
  <si>
    <t xml:space="preserve"> 年次</t>
  </si>
  <si>
    <t>■　種類別火災発生件数と損害見積額</t>
  </si>
  <si>
    <t>20～24歳</t>
    <rPh sb="5" eb="6">
      <t>サイ</t>
    </rPh>
    <phoneticPr fontId="8"/>
  </si>
  <si>
    <t>25～29歳</t>
    <rPh sb="5" eb="6">
      <t>サイ</t>
    </rPh>
    <phoneticPr fontId="8"/>
  </si>
  <si>
    <t>昭和50年</t>
  </si>
  <si>
    <t>　　　歯科診療所</t>
  </si>
  <si>
    <t>30～34歳</t>
    <rPh sb="5" eb="6">
      <t>サイ</t>
    </rPh>
    <phoneticPr fontId="8"/>
  </si>
  <si>
    <t>65～69歳</t>
    <rPh sb="5" eb="6">
      <t>サイ</t>
    </rPh>
    <phoneticPr fontId="8"/>
  </si>
  <si>
    <t>株式等譲渡
所得割
交付金</t>
  </si>
  <si>
    <t>金融保険
不動産業</t>
    <rPh sb="5" eb="8">
      <t>フドウサン</t>
    </rPh>
    <rPh sb="8" eb="9">
      <t>ギョウ</t>
    </rPh>
    <phoneticPr fontId="8"/>
  </si>
  <si>
    <t>75～79歳</t>
    <rPh sb="5" eb="6">
      <t>サイ</t>
    </rPh>
    <phoneticPr fontId="8"/>
  </si>
  <si>
    <t>80歳以上</t>
    <rPh sb="2" eb="3">
      <t>サイ</t>
    </rPh>
    <rPh sb="3" eb="5">
      <t>イジョウ</t>
    </rPh>
    <phoneticPr fontId="8"/>
  </si>
  <si>
    <t>病床数</t>
  </si>
  <si>
    <t>平成元年11月19日</t>
    <rPh sb="2" eb="3">
      <t>ガン</t>
    </rPh>
    <phoneticPr fontId="8"/>
  </si>
  <si>
    <t>総額</t>
  </si>
  <si>
    <t>不詳</t>
    <rPh sb="0" eb="2">
      <t>フショウ</t>
    </rPh>
    <phoneticPr fontId="8"/>
  </si>
  <si>
    <t>令和 ２年度</t>
    <rPh sb="0" eb="2">
      <t>レイワ</t>
    </rPh>
    <rPh sb="4" eb="6">
      <t>ネンド</t>
    </rPh>
    <phoneticPr fontId="8"/>
  </si>
  <si>
    <t>（行政人口は外国人を含む）</t>
    <rPh sb="1" eb="3">
      <t>ギョウセイ</t>
    </rPh>
    <rPh sb="3" eb="5">
      <t>ジンコウ</t>
    </rPh>
    <rPh sb="6" eb="8">
      <t>ガイコク</t>
    </rPh>
    <rPh sb="8" eb="9">
      <t>ジン</t>
    </rPh>
    <rPh sb="10" eb="11">
      <t>フク</t>
    </rPh>
    <phoneticPr fontId="8"/>
  </si>
  <si>
    <t>昭和55年</t>
  </si>
  <si>
    <t>（単位：所，人，万円，㎡）</t>
    <rPh sb="1" eb="3">
      <t>タンイ</t>
    </rPh>
    <rPh sb="4" eb="5">
      <t>ショ</t>
    </rPh>
    <rPh sb="6" eb="7">
      <t>ニン</t>
    </rPh>
    <rPh sb="8" eb="10">
      <t>マンエン</t>
    </rPh>
    <phoneticPr fontId="8"/>
  </si>
  <si>
    <t>昭和60年</t>
  </si>
  <si>
    <t>鉱業</t>
    <rPh sb="0" eb="2">
      <t>コウギョウ</t>
    </rPh>
    <phoneticPr fontId="8"/>
  </si>
  <si>
    <t xml:space="preserve">木造 </t>
  </si>
  <si>
    <t>平成17年</t>
  </si>
  <si>
    <t>平成　８年</t>
    <rPh sb="0" eb="2">
      <t>ヘイセイ</t>
    </rPh>
    <rPh sb="4" eb="5">
      <t>６ネン</t>
    </rPh>
    <phoneticPr fontId="8"/>
  </si>
  <si>
    <t>平成22年</t>
  </si>
  <si>
    <t>年次</t>
    <rPh sb="0" eb="2">
      <t>ネンジ</t>
    </rPh>
    <phoneticPr fontId="8"/>
  </si>
  <si>
    <t>人数</t>
    <rPh sb="0" eb="2">
      <t>ニンズウ</t>
    </rPh>
    <phoneticPr fontId="8"/>
  </si>
  <si>
    <t>第１次産業</t>
    <rPh sb="0" eb="1">
      <t>ダイ</t>
    </rPh>
    <rPh sb="2" eb="3">
      <t>ジ</t>
    </rPh>
    <rPh sb="3" eb="5">
      <t>サンギョウ</t>
    </rPh>
    <phoneticPr fontId="8"/>
  </si>
  <si>
    <t>分類不能</t>
    <rPh sb="0" eb="2">
      <t>ブンルイ</t>
    </rPh>
    <rPh sb="2" eb="4">
      <t>フノウ</t>
    </rPh>
    <phoneticPr fontId="8"/>
  </si>
  <si>
    <t>昭和５４年</t>
  </si>
  <si>
    <t>第２次産業</t>
    <rPh sb="0" eb="1">
      <t>ダイ</t>
    </rPh>
    <rPh sb="2" eb="3">
      <t>ジ</t>
    </rPh>
    <rPh sb="3" eb="5">
      <t>サンギョウ</t>
    </rPh>
    <phoneticPr fontId="8"/>
  </si>
  <si>
    <t>校地面積
 （㎡）</t>
  </si>
  <si>
    <t>第３次産業</t>
    <rPh sb="0" eb="1">
      <t>ダイ</t>
    </rPh>
    <rPh sb="2" eb="3">
      <t>ジ</t>
    </rPh>
    <rPh sb="3" eb="5">
      <t>サンギョウ</t>
    </rPh>
    <phoneticPr fontId="8"/>
  </si>
  <si>
    <t>林業・
狩猟業</t>
    <rPh sb="0" eb="2">
      <t>リンギョウ</t>
    </rPh>
    <rPh sb="4" eb="6">
      <t>シュリョウ</t>
    </rPh>
    <rPh sb="6" eb="7">
      <t>ギョウ</t>
    </rPh>
    <phoneticPr fontId="8"/>
  </si>
  <si>
    <t xml:space="preserve">広島県議会議員一般選挙                  </t>
  </si>
  <si>
    <t>建設業</t>
    <rPh sb="0" eb="3">
      <t>ケンセツギョウ</t>
    </rPh>
    <phoneticPr fontId="8"/>
  </si>
  <si>
    <t>製造業</t>
    <rPh sb="0" eb="3">
      <t>セイゾウギョウ</t>
    </rPh>
    <phoneticPr fontId="8"/>
  </si>
  <si>
    <t>平成１２年度</t>
    <rPh sb="0" eb="2">
      <t>ヘイセイ</t>
    </rPh>
    <rPh sb="4" eb="5">
      <t>ネン</t>
    </rPh>
    <rPh sb="5" eb="6">
      <t>ド</t>
    </rPh>
    <phoneticPr fontId="8"/>
  </si>
  <si>
    <t>金融保険
不動産業</t>
  </si>
  <si>
    <t xml:space="preserve">不詳     </t>
  </si>
  <si>
    <t xml:space="preserve">改良済(ｍ) </t>
  </si>
  <si>
    <t xml:space="preserve">運輸，
情報
通信業     </t>
    <rPh sb="4" eb="6">
      <t>ジョウホウ</t>
    </rPh>
    <phoneticPr fontId="8"/>
  </si>
  <si>
    <t>平成２９年度</t>
    <rPh sb="4" eb="6">
      <t>ネンド</t>
    </rPh>
    <phoneticPr fontId="8"/>
  </si>
  <si>
    <t>電気
ガス
水道業</t>
  </si>
  <si>
    <t xml:space="preserve">サ－ビス業 </t>
  </si>
  <si>
    <t>平成２６年</t>
    <rPh sb="4" eb="5">
      <t>ネン</t>
    </rPh>
    <phoneticPr fontId="8"/>
  </si>
  <si>
    <t>昭和４５年</t>
    <rPh sb="0" eb="2">
      <t>ショウワ</t>
    </rPh>
    <rPh sb="4" eb="5">
      <t>ネン</t>
    </rPh>
    <phoneticPr fontId="8"/>
  </si>
  <si>
    <t>総数（人）</t>
    <rPh sb="0" eb="2">
      <t>ソウスウ</t>
    </rPh>
    <rPh sb="3" eb="4">
      <t>ニン</t>
    </rPh>
    <phoneticPr fontId="8"/>
  </si>
  <si>
    <t>昭和５０年</t>
    <rPh sb="0" eb="2">
      <t>ショウワ</t>
    </rPh>
    <rPh sb="4" eb="5">
      <t>ネン</t>
    </rPh>
    <phoneticPr fontId="8"/>
  </si>
  <si>
    <t>昭和５５年</t>
    <rPh sb="0" eb="2">
      <t>ショウワ</t>
    </rPh>
    <rPh sb="4" eb="5">
      <t>ネン</t>
    </rPh>
    <phoneticPr fontId="8"/>
  </si>
  <si>
    <t>平成１２年</t>
    <rPh sb="0" eb="2">
      <t>ヘイセイ</t>
    </rPh>
    <rPh sb="4" eb="5">
      <t>ネン</t>
    </rPh>
    <phoneticPr fontId="8"/>
  </si>
  <si>
    <t>熊野町長選挙</t>
    <rPh sb="0" eb="4">
      <t>クマノチョウチョウ</t>
    </rPh>
    <rPh sb="4" eb="6">
      <t>センキョ</t>
    </rPh>
    <phoneticPr fontId="8"/>
  </si>
  <si>
    <t>昭和51年12月 5日</t>
  </si>
  <si>
    <t>事業所数</t>
  </si>
  <si>
    <t>物件費</t>
  </si>
  <si>
    <t>■　産業（大分類），従業上の地位別就業者数（年令15歳以上）</t>
  </si>
  <si>
    <t>平成２７年</t>
    <rPh sb="0" eb="2">
      <t>ヘイセイ</t>
    </rPh>
    <phoneticPr fontId="8"/>
  </si>
  <si>
    <t>年　　　次</t>
  </si>
  <si>
    <t>総  数</t>
  </si>
  <si>
    <t>農  業</t>
  </si>
  <si>
    <t>林業・
狩猟業</t>
    <rPh sb="4" eb="6">
      <t>シュリョウ</t>
    </rPh>
    <rPh sb="6" eb="7">
      <t>ギョウ</t>
    </rPh>
    <phoneticPr fontId="8"/>
  </si>
  <si>
    <t>令和　３年度</t>
    <rPh sb="0" eb="2">
      <t>レイワ</t>
    </rPh>
    <rPh sb="5" eb="6">
      <t>ド</t>
    </rPh>
    <phoneticPr fontId="8"/>
  </si>
  <si>
    <t>平成１９年度</t>
    <rPh sb="5" eb="6">
      <t>ド</t>
    </rPh>
    <phoneticPr fontId="8"/>
  </si>
  <si>
    <t>鉱 業</t>
  </si>
  <si>
    <t>建設業</t>
  </si>
  <si>
    <t>自動車税
環境割
交付金</t>
    <rPh sb="0" eb="3">
      <t>ジドウシャ</t>
    </rPh>
    <rPh sb="3" eb="4">
      <t>ゼイ</t>
    </rPh>
    <rPh sb="5" eb="7">
      <t>カンキョウ</t>
    </rPh>
    <rPh sb="7" eb="8">
      <t>ワリ</t>
    </rPh>
    <rPh sb="11" eb="12">
      <t>キン</t>
    </rPh>
    <phoneticPr fontId="8"/>
  </si>
  <si>
    <t xml:space="preserve">運輸・
情報
通信業     </t>
    <rPh sb="4" eb="6">
      <t>ジョウホウ</t>
    </rPh>
    <phoneticPr fontId="8"/>
  </si>
  <si>
    <t>小売業</t>
  </si>
  <si>
    <t>平成　４年</t>
  </si>
  <si>
    <t>公  務</t>
  </si>
  <si>
    <t>―</t>
  </si>
  <si>
    <t>役員</t>
    <rPh sb="0" eb="2">
      <t>ヤクイン</t>
    </rPh>
    <phoneticPr fontId="8"/>
  </si>
  <si>
    <t>昭和６２年</t>
  </si>
  <si>
    <t>雇人のある事業主</t>
    <rPh sb="0" eb="1">
      <t>コヨウ</t>
    </rPh>
    <rPh sb="1" eb="2">
      <t>ニン</t>
    </rPh>
    <rPh sb="5" eb="8">
      <t>ジギョウヌシ</t>
    </rPh>
    <phoneticPr fontId="8"/>
  </si>
  <si>
    <t>雇人のない事業主</t>
    <rPh sb="0" eb="1">
      <t>コヨウ</t>
    </rPh>
    <rPh sb="1" eb="2">
      <t>ニン</t>
    </rPh>
    <rPh sb="5" eb="8">
      <t>ジギョウヌシ</t>
    </rPh>
    <phoneticPr fontId="8"/>
  </si>
  <si>
    <t>■　商店数・従業者数・商品販売額等</t>
    <rPh sb="16" eb="17">
      <t>トウ</t>
    </rPh>
    <phoneticPr fontId="8"/>
  </si>
  <si>
    <t>平成１１年</t>
    <rPh sb="0" eb="2">
      <t>ヘイセイ</t>
    </rPh>
    <phoneticPr fontId="8"/>
  </si>
  <si>
    <t>飲食店</t>
  </si>
  <si>
    <t>平成１８年</t>
    <rPh sb="0" eb="2">
      <t>ヘイセイ</t>
    </rPh>
    <phoneticPr fontId="8"/>
  </si>
  <si>
    <t>平成２７年度</t>
    <rPh sb="5" eb="6">
      <t>ド</t>
    </rPh>
    <phoneticPr fontId="8"/>
  </si>
  <si>
    <t>仲立手数料</t>
  </si>
  <si>
    <t>農　　　　　道</t>
  </si>
  <si>
    <t>生徒数（人）</t>
    <rPh sb="0" eb="2">
      <t>セイト</t>
    </rPh>
    <rPh sb="2" eb="3">
      <t>スウ</t>
    </rPh>
    <rPh sb="4" eb="5">
      <t>ニン</t>
    </rPh>
    <phoneticPr fontId="8"/>
  </si>
  <si>
    <t>売場面積
（㎡）</t>
  </si>
  <si>
    <t>年間商品
販売額</t>
    <rPh sb="5" eb="7">
      <t>ハンバイ</t>
    </rPh>
    <rPh sb="7" eb="8">
      <t>ガク</t>
    </rPh>
    <phoneticPr fontId="8"/>
  </si>
  <si>
    <t>年間
販売額</t>
  </si>
  <si>
    <t>（平成９年６月１日実施）</t>
    <rPh sb="1" eb="3">
      <t>ヘイセイ</t>
    </rPh>
    <rPh sb="4" eb="5">
      <t>ネン</t>
    </rPh>
    <rPh sb="5" eb="7">
      <t>６ガツ</t>
    </rPh>
    <rPh sb="7" eb="9">
      <t>１ニチ</t>
    </rPh>
    <rPh sb="9" eb="11">
      <t>ジッシ</t>
    </rPh>
    <phoneticPr fontId="8"/>
  </si>
  <si>
    <t>サービス料</t>
  </si>
  <si>
    <t>昭和５６年</t>
  </si>
  <si>
    <t>修　理　料</t>
  </si>
  <si>
    <t>昭和５１年</t>
  </si>
  <si>
    <t>昭和５７年</t>
  </si>
  <si>
    <t>（国勢調査と重複するため延期）</t>
    <rPh sb="1" eb="3">
      <t>コクセイ</t>
    </rPh>
    <rPh sb="3" eb="5">
      <t>チョウサ</t>
    </rPh>
    <rPh sb="6" eb="8">
      <t>ジュウフク</t>
    </rPh>
    <rPh sb="12" eb="14">
      <t>エンキ</t>
    </rPh>
    <phoneticPr fontId="8"/>
  </si>
  <si>
    <t>平成　９年</t>
    <rPh sb="0" eb="2">
      <t>ヘイセイ</t>
    </rPh>
    <rPh sb="4" eb="5">
      <t>ネン</t>
    </rPh>
    <phoneticPr fontId="8"/>
  </si>
  <si>
    <t>平成１１年</t>
    <rPh sb="0" eb="2">
      <t>ヘイセイ</t>
    </rPh>
    <rPh sb="4" eb="5">
      <t>ネン</t>
    </rPh>
    <phoneticPr fontId="8"/>
  </si>
  <si>
    <t>平成１４年</t>
    <rPh sb="0" eb="2">
      <t>ヘイセイ</t>
    </rPh>
    <rPh sb="4" eb="5">
      <t>ネン</t>
    </rPh>
    <phoneticPr fontId="8"/>
  </si>
  <si>
    <t>※　１０月１日現在  商業統計調査</t>
  </si>
  <si>
    <t>■　製造業事業所，従業者，製造品出荷額等</t>
  </si>
  <si>
    <t>給与総額</t>
  </si>
  <si>
    <t>平成　６年</t>
  </si>
  <si>
    <t>原材料
使用額</t>
  </si>
  <si>
    <t>付属施設（㎡）</t>
  </si>
  <si>
    <t>令和２年</t>
    <rPh sb="0" eb="2">
      <t>レイワ</t>
    </rPh>
    <rPh sb="3" eb="4">
      <t>ネン</t>
    </rPh>
    <phoneticPr fontId="8"/>
  </si>
  <si>
    <t>製造品出荷額等</t>
  </si>
  <si>
    <t>令和　３年度</t>
    <rPh sb="0" eb="2">
      <t>レイワ</t>
    </rPh>
    <phoneticPr fontId="8"/>
  </si>
  <si>
    <t>平成　８年</t>
  </si>
  <si>
    <t>学級数</t>
    <rPh sb="0" eb="3">
      <t>ガッキュウスウ</t>
    </rPh>
    <phoneticPr fontId="8"/>
  </si>
  <si>
    <t>令和　３年</t>
    <rPh sb="0" eb="2">
      <t>レイワ</t>
    </rPh>
    <phoneticPr fontId="8"/>
  </si>
  <si>
    <t>※　１２月３１日現在、平成２９年から６月１日現在　　 工業統計調査　（従業員4人以上）</t>
    <rPh sb="11" eb="13">
      <t>ヘイセイ</t>
    </rPh>
    <rPh sb="15" eb="16">
      <t>ネン</t>
    </rPh>
    <phoneticPr fontId="8"/>
  </si>
  <si>
    <t>平成２７年度</t>
    <rPh sb="4" eb="6">
      <t>ネンド</t>
    </rPh>
    <phoneticPr fontId="8"/>
  </si>
  <si>
    <t>市　　　町　　　村　　　道</t>
  </si>
  <si>
    <t>林　　　　　道</t>
  </si>
  <si>
    <t>延長(ｍ)</t>
  </si>
  <si>
    <t>児童数（人）</t>
    <rPh sb="0" eb="3">
      <t>ジドウスウ</t>
    </rPh>
    <rPh sb="4" eb="5">
      <t>ニン</t>
    </rPh>
    <phoneticPr fontId="8"/>
  </si>
  <si>
    <t>面積(㎡)</t>
  </si>
  <si>
    <t>舗装済(ｍ)</t>
  </si>
  <si>
    <t>昭和５３年</t>
  </si>
  <si>
    <t>昭和５８年</t>
  </si>
  <si>
    <t>昭和５９年</t>
  </si>
  <si>
    <t>昭和６１年</t>
  </si>
  <si>
    <t>平成　１年</t>
  </si>
  <si>
    <t>令和　２年</t>
    <rPh sb="0" eb="2">
      <t>レイワ</t>
    </rPh>
    <phoneticPr fontId="8"/>
  </si>
  <si>
    <t>■　幼稚園施設数・教職員数</t>
  </si>
  <si>
    <t>計</t>
  </si>
  <si>
    <t xml:space="preserve">年次 </t>
  </si>
  <si>
    <t>個人分</t>
    <rPh sb="2" eb="3">
      <t>ブン</t>
    </rPh>
    <phoneticPr fontId="8"/>
  </si>
  <si>
    <t xml:space="preserve">園数 </t>
  </si>
  <si>
    <t>平成１９年度</t>
    <rPh sb="4" eb="6">
      <t>ネンド</t>
    </rPh>
    <phoneticPr fontId="8"/>
  </si>
  <si>
    <t>組数</t>
    <rPh sb="0" eb="1">
      <t>クミ</t>
    </rPh>
    <rPh sb="1" eb="2">
      <t>スウ</t>
    </rPh>
    <phoneticPr fontId="8"/>
  </si>
  <si>
    <t>園児数（人）</t>
    <rPh sb="4" eb="5">
      <t>ニン</t>
    </rPh>
    <phoneticPr fontId="8"/>
  </si>
  <si>
    <t xml:space="preserve"> 　　　一般診療所</t>
  </si>
  <si>
    <t>年齢別園児数（人）</t>
    <rPh sb="7" eb="8">
      <t>ニン</t>
    </rPh>
    <phoneticPr fontId="8"/>
  </si>
  <si>
    <t xml:space="preserve">軽自動車税       </t>
  </si>
  <si>
    <t>教員数（人）</t>
    <rPh sb="4" eb="5">
      <t>ニン</t>
    </rPh>
    <phoneticPr fontId="8"/>
  </si>
  <si>
    <t>校舎延面積（㎡）</t>
  </si>
  <si>
    <t>熊野町議会議員一般選挙</t>
    <rPh sb="0" eb="3">
      <t>クマノチョウ</t>
    </rPh>
    <rPh sb="3" eb="5">
      <t>ギカイ</t>
    </rPh>
    <rPh sb="5" eb="7">
      <t>ギイン</t>
    </rPh>
    <rPh sb="7" eb="9">
      <t>イッパン</t>
    </rPh>
    <rPh sb="9" eb="11">
      <t>センキョ</t>
    </rPh>
    <phoneticPr fontId="8"/>
  </si>
  <si>
    <t xml:space="preserve">総数 </t>
  </si>
  <si>
    <t xml:space="preserve">3歳未満 </t>
  </si>
  <si>
    <r>
      <t>第34回</t>
    </r>
    <r>
      <rPr>
        <sz val="11"/>
        <rFont val="ＭＳ Ｐゴシック"/>
        <family val="3"/>
        <charset val="128"/>
      </rPr>
      <t>衆議院議員総選挙</t>
    </r>
    <rPh sb="0" eb="1">
      <t>ダイ</t>
    </rPh>
    <rPh sb="3" eb="4">
      <t>カイ</t>
    </rPh>
    <phoneticPr fontId="8"/>
  </si>
  <si>
    <t>非木造</t>
  </si>
  <si>
    <t>平成２１年</t>
    <rPh sb="0" eb="2">
      <t>ヘイセイ</t>
    </rPh>
    <phoneticPr fontId="8"/>
  </si>
  <si>
    <t xml:space="preserve">講堂･体育館 </t>
  </si>
  <si>
    <t>平成２５年</t>
    <rPh sb="4" eb="5">
      <t>ネン</t>
    </rPh>
    <phoneticPr fontId="8"/>
  </si>
  <si>
    <t>平成２８年</t>
    <rPh sb="4" eb="5">
      <t>ネン</t>
    </rPh>
    <phoneticPr fontId="8"/>
  </si>
  <si>
    <t>平成２９年</t>
    <rPh sb="4" eb="5">
      <t>ネン</t>
    </rPh>
    <phoneticPr fontId="8"/>
  </si>
  <si>
    <t>-</t>
  </si>
  <si>
    <t>平成３０年</t>
    <rPh sb="4" eb="5">
      <t>ネン</t>
    </rPh>
    <phoneticPr fontId="8"/>
  </si>
  <si>
    <t>うち特別支援
学級児童数</t>
    <rPh sb="2" eb="4">
      <t>トクベツ</t>
    </rPh>
    <rPh sb="4" eb="6">
      <t>シエン</t>
    </rPh>
    <rPh sb="7" eb="9">
      <t>ガッキュウ</t>
    </rPh>
    <rPh sb="9" eb="11">
      <t>ジドウ</t>
    </rPh>
    <rPh sb="11" eb="12">
      <t>スウ</t>
    </rPh>
    <phoneticPr fontId="8"/>
  </si>
  <si>
    <t>平成１２年</t>
    <rPh sb="0" eb="2">
      <t>ヘイセイ</t>
    </rPh>
    <phoneticPr fontId="8"/>
  </si>
  <si>
    <t>平成１４年</t>
    <rPh sb="0" eb="2">
      <t>ヘイセイ</t>
    </rPh>
    <phoneticPr fontId="8"/>
  </si>
  <si>
    <t>※　５月１日現在　学校基本調査、公立学校施設台帳</t>
    <rPh sb="3" eb="4">
      <t>ガツ</t>
    </rPh>
    <rPh sb="5" eb="6">
      <t>ニチ</t>
    </rPh>
    <rPh sb="6" eb="8">
      <t>ゲンザイ</t>
    </rPh>
    <rPh sb="16" eb="18">
      <t>コウリツ</t>
    </rPh>
    <rPh sb="18" eb="20">
      <t>ガッコウ</t>
    </rPh>
    <rPh sb="20" eb="22">
      <t>シセツ</t>
    </rPh>
    <rPh sb="22" eb="24">
      <t>ダイチョウ</t>
    </rPh>
    <phoneticPr fontId="8"/>
  </si>
  <si>
    <t>平成１２年度</t>
    <rPh sb="4" eb="6">
      <t>ネンド</t>
    </rPh>
    <phoneticPr fontId="8"/>
  </si>
  <si>
    <t>■　中学校施設数・教職員数</t>
  </si>
  <si>
    <t>平成１０年</t>
    <rPh sb="0" eb="2">
      <t>ヘイセイ</t>
    </rPh>
    <phoneticPr fontId="8"/>
  </si>
  <si>
    <t>■　医療機関</t>
  </si>
  <si>
    <t xml:space="preserve">　　　　病　　　院 </t>
  </si>
  <si>
    <t>薬局数</t>
  </si>
  <si>
    <t>施設数</t>
  </si>
  <si>
    <t>平成１０年</t>
    <rPh sb="0" eb="2">
      <t>ヘイセイ</t>
    </rPh>
    <rPh sb="4" eb="5">
      <t>ネン</t>
    </rPh>
    <phoneticPr fontId="8"/>
  </si>
  <si>
    <t>平成３１年</t>
  </si>
  <si>
    <t>※　３月３１日現在　西部保健所広島支所公表資料</t>
    <rPh sb="7" eb="9">
      <t>ゲンザイ</t>
    </rPh>
    <phoneticPr fontId="8"/>
  </si>
  <si>
    <t>年度</t>
    <rPh sb="0" eb="2">
      <t>ネンド</t>
    </rPh>
    <phoneticPr fontId="8"/>
  </si>
  <si>
    <t>昭和52年7月10日</t>
  </si>
  <si>
    <t>第17回参議院議員通常選挙</t>
  </si>
  <si>
    <t>公園面積（㎡）</t>
  </si>
  <si>
    <t>平成２９年</t>
    <rPh sb="0" eb="2">
      <t>ヘイセイ</t>
    </rPh>
    <phoneticPr fontId="8"/>
  </si>
  <si>
    <t>非木造建</t>
  </si>
  <si>
    <t>平成２０年</t>
    <rPh sb="0" eb="2">
      <t>ヘイセイ</t>
    </rPh>
    <phoneticPr fontId="8"/>
  </si>
  <si>
    <t>平成２２年</t>
    <rPh sb="0" eb="2">
      <t>ヘイセイ</t>
    </rPh>
    <phoneticPr fontId="8"/>
  </si>
  <si>
    <t>平成２８年</t>
    <rPh sb="0" eb="2">
      <t>ヘイセイ</t>
    </rPh>
    <phoneticPr fontId="8"/>
  </si>
  <si>
    <t>第46回衆議院議員総選挙</t>
    <rPh sb="4" eb="7">
      <t>シュウギイン</t>
    </rPh>
    <rPh sb="7" eb="9">
      <t>ギイン</t>
    </rPh>
    <rPh sb="9" eb="10">
      <t>ソウ</t>
    </rPh>
    <rPh sb="10" eb="12">
      <t>センキョ</t>
    </rPh>
    <phoneticPr fontId="8"/>
  </si>
  <si>
    <t>平成３０年</t>
    <rPh sb="0" eb="2">
      <t>ヘイセイ</t>
    </rPh>
    <phoneticPr fontId="8"/>
  </si>
  <si>
    <t>■　下水道</t>
    <rPh sb="2" eb="3">
      <t>ゲ</t>
    </rPh>
    <rPh sb="3" eb="5">
      <t>スイドウ</t>
    </rPh>
    <phoneticPr fontId="8"/>
  </si>
  <si>
    <t>給水人口（人）</t>
    <rPh sb="5" eb="6">
      <t>ニン</t>
    </rPh>
    <phoneticPr fontId="8"/>
  </si>
  <si>
    <t>普及率（％）</t>
  </si>
  <si>
    <t>普及率（％）</t>
    <rPh sb="0" eb="2">
      <t>フキュウ</t>
    </rPh>
    <rPh sb="2" eb="3">
      <t>リツ</t>
    </rPh>
    <phoneticPr fontId="8"/>
  </si>
  <si>
    <t>平成１４年度</t>
    <rPh sb="5" eb="6">
      <t>ド</t>
    </rPh>
    <phoneticPr fontId="8"/>
  </si>
  <si>
    <t>平成１６年度</t>
    <rPh sb="4" eb="6">
      <t>ネンド</t>
    </rPh>
    <phoneticPr fontId="8"/>
  </si>
  <si>
    <t>平成１６年度</t>
    <rPh sb="5" eb="6">
      <t>ド</t>
    </rPh>
    <phoneticPr fontId="8"/>
  </si>
  <si>
    <t>地方
消費税
交付金</t>
    <rPh sb="0" eb="1">
      <t>チ</t>
    </rPh>
    <rPh sb="1" eb="2">
      <t>ホウ</t>
    </rPh>
    <rPh sb="3" eb="6">
      <t>ショウヒゼイ</t>
    </rPh>
    <rPh sb="7" eb="10">
      <t>コウフキン</t>
    </rPh>
    <phoneticPr fontId="8"/>
  </si>
  <si>
    <t>利子割
交付金</t>
    <rPh sb="0" eb="2">
      <t>リシ</t>
    </rPh>
    <rPh sb="2" eb="3">
      <t>ワ</t>
    </rPh>
    <rPh sb="4" eb="7">
      <t>コウフキン</t>
    </rPh>
    <phoneticPr fontId="8"/>
  </si>
  <si>
    <t xml:space="preserve">商工費 </t>
  </si>
  <si>
    <t>平成２０年度</t>
    <rPh sb="5" eb="6">
      <t>ド</t>
    </rPh>
    <phoneticPr fontId="8"/>
  </si>
  <si>
    <t>平成２１年度</t>
    <rPh sb="5" eb="6">
      <t>ド</t>
    </rPh>
    <phoneticPr fontId="8"/>
  </si>
  <si>
    <t>平成２２年度</t>
    <rPh sb="5" eb="6">
      <t>ド</t>
    </rPh>
    <phoneticPr fontId="8"/>
  </si>
  <si>
    <t>令和　４年度</t>
    <rPh sb="5" eb="6">
      <t>ド</t>
    </rPh>
    <phoneticPr fontId="8"/>
  </si>
  <si>
    <t>平成２５年度</t>
    <rPh sb="5" eb="6">
      <t>ド</t>
    </rPh>
    <phoneticPr fontId="8"/>
  </si>
  <si>
    <t>平成２６年度</t>
    <rPh sb="5" eb="6">
      <t>ド</t>
    </rPh>
    <phoneticPr fontId="8"/>
  </si>
  <si>
    <t>平成２８年度</t>
    <rPh sb="5" eb="6">
      <t>ド</t>
    </rPh>
    <phoneticPr fontId="8"/>
  </si>
  <si>
    <r>
      <t>第12回</t>
    </r>
    <r>
      <rPr>
        <sz val="11"/>
        <rFont val="ＭＳ Ｐゴシック"/>
        <family val="3"/>
        <charset val="128"/>
      </rPr>
      <t>参議院議員通常選挙（地方区）</t>
    </r>
    <rPh sb="0" eb="1">
      <t>ダイ</t>
    </rPh>
    <rPh sb="3" eb="4">
      <t>カイ</t>
    </rPh>
    <phoneticPr fontId="8"/>
  </si>
  <si>
    <t>平成２９年度</t>
    <rPh sb="5" eb="6">
      <t>ド</t>
    </rPh>
    <phoneticPr fontId="8"/>
  </si>
  <si>
    <t>平成３０年度</t>
    <rPh sb="5" eb="6">
      <t>ド</t>
    </rPh>
    <phoneticPr fontId="8"/>
  </si>
  <si>
    <t>令和 元年度</t>
    <rPh sb="0" eb="2">
      <t>レイワ</t>
    </rPh>
    <rPh sb="3" eb="4">
      <t>ガン</t>
    </rPh>
    <rPh sb="5" eb="6">
      <t>ド</t>
    </rPh>
    <phoneticPr fontId="8"/>
  </si>
  <si>
    <t>令和　２年度</t>
    <rPh sb="0" eb="2">
      <t>レイワ</t>
    </rPh>
    <rPh sb="5" eb="6">
      <t>ド</t>
    </rPh>
    <phoneticPr fontId="8"/>
  </si>
  <si>
    <t>建物</t>
  </si>
  <si>
    <t>船舶車両</t>
  </si>
  <si>
    <t>傷者</t>
    <rPh sb="0" eb="1">
      <t>ショウ</t>
    </rPh>
    <rPh sb="1" eb="2">
      <t>シャ</t>
    </rPh>
    <phoneticPr fontId="8"/>
  </si>
  <si>
    <t xml:space="preserve">市　　町　　村　　税 </t>
  </si>
  <si>
    <t>救急車</t>
  </si>
  <si>
    <t>件数</t>
  </si>
  <si>
    <t>第23回参議院議員通常選挙</t>
    <rPh sb="0" eb="1">
      <t>ダイ</t>
    </rPh>
    <rPh sb="3" eb="4">
      <t>カイ</t>
    </rPh>
    <rPh sb="4" eb="7">
      <t>サンギイン</t>
    </rPh>
    <rPh sb="7" eb="9">
      <t>ギイン</t>
    </rPh>
    <rPh sb="9" eb="11">
      <t>ツウジョウ</t>
    </rPh>
    <rPh sb="11" eb="13">
      <t>センキョ</t>
    </rPh>
    <phoneticPr fontId="8"/>
  </si>
  <si>
    <t>損害額</t>
  </si>
  <si>
    <t>出動件数</t>
  </si>
  <si>
    <t>－</t>
  </si>
  <si>
    <t>※　１～12月</t>
  </si>
  <si>
    <t>■　交通事故発生状況（事故類型別）</t>
  </si>
  <si>
    <t>（単位：件、人）</t>
  </si>
  <si>
    <t xml:space="preserve">   年次   </t>
  </si>
  <si>
    <t>車両単独</t>
  </si>
  <si>
    <r>
      <t>第37回</t>
    </r>
    <r>
      <rPr>
        <sz val="11"/>
        <rFont val="ＭＳ Ｐゴシック"/>
        <family val="3"/>
        <charset val="128"/>
      </rPr>
      <t>衆議院議員総選挙</t>
    </r>
  </si>
  <si>
    <t>区分</t>
    <rPh sb="0" eb="2">
      <t>クブン</t>
    </rPh>
    <phoneticPr fontId="8"/>
  </si>
  <si>
    <t>基準財政需要額</t>
  </si>
  <si>
    <t>地方
特例
交付金</t>
    <rPh sb="0" eb="2">
      <t>チホウ</t>
    </rPh>
    <rPh sb="3" eb="5">
      <t>トクレイ</t>
    </rPh>
    <rPh sb="6" eb="9">
      <t>コウフキン</t>
    </rPh>
    <phoneticPr fontId="8"/>
  </si>
  <si>
    <t xml:space="preserve">普通交付税 </t>
  </si>
  <si>
    <t>財政力指数</t>
  </si>
  <si>
    <t>標準税収入額</t>
    <rPh sb="2" eb="3">
      <t>ゼイ</t>
    </rPh>
    <rPh sb="3" eb="5">
      <t>シュウニュウ</t>
    </rPh>
    <rPh sb="5" eb="6">
      <t>ガク</t>
    </rPh>
    <phoneticPr fontId="8"/>
  </si>
  <si>
    <t>実質公債費比率</t>
  </si>
  <si>
    <t>平成　６年度</t>
    <rPh sb="0" eb="2">
      <t>ヘイセイ</t>
    </rPh>
    <phoneticPr fontId="8"/>
  </si>
  <si>
    <t>平成　７年度</t>
    <rPh sb="0" eb="2">
      <t>ヘイセイ</t>
    </rPh>
    <phoneticPr fontId="8"/>
  </si>
  <si>
    <t>平成　９年度</t>
    <rPh sb="0" eb="2">
      <t>ヘイセイ</t>
    </rPh>
    <phoneticPr fontId="8"/>
  </si>
  <si>
    <t>平成１０年度</t>
    <rPh sb="0" eb="5">
      <t>ヘイセイ１０ネン</t>
    </rPh>
    <rPh sb="5" eb="6">
      <t>ド</t>
    </rPh>
    <phoneticPr fontId="8"/>
  </si>
  <si>
    <t>平成１３年度</t>
    <rPh sb="4" eb="6">
      <t>ネンド</t>
    </rPh>
    <phoneticPr fontId="8"/>
  </si>
  <si>
    <t>平成１４年度</t>
    <rPh sb="4" eb="6">
      <t>ネンド</t>
    </rPh>
    <phoneticPr fontId="8"/>
  </si>
  <si>
    <t>平成１５年度</t>
    <rPh sb="0" eb="2">
      <t>ヘイセイ</t>
    </rPh>
    <rPh sb="4" eb="6">
      <t>ネンド</t>
    </rPh>
    <phoneticPr fontId="8"/>
  </si>
  <si>
    <t>平成１７年度</t>
    <rPh sb="4" eb="6">
      <t>ネンド</t>
    </rPh>
    <phoneticPr fontId="8"/>
  </si>
  <si>
    <t>平成１８年度</t>
    <rPh sb="4" eb="6">
      <t>ネンド</t>
    </rPh>
    <phoneticPr fontId="8"/>
  </si>
  <si>
    <t>平成２０年度</t>
    <rPh sb="4" eb="6">
      <t>ネンド</t>
    </rPh>
    <phoneticPr fontId="8"/>
  </si>
  <si>
    <t>平成２１年度</t>
    <rPh sb="4" eb="6">
      <t>ネンド</t>
    </rPh>
    <phoneticPr fontId="8"/>
  </si>
  <si>
    <t>平成２３年度</t>
    <rPh sb="4" eb="6">
      <t>ネンド</t>
    </rPh>
    <phoneticPr fontId="8"/>
  </si>
  <si>
    <t>平成２５年度</t>
    <rPh sb="4" eb="6">
      <t>ネンド</t>
    </rPh>
    <phoneticPr fontId="8"/>
  </si>
  <si>
    <t>平成２６年度</t>
    <rPh sb="4" eb="6">
      <t>ネンド</t>
    </rPh>
    <phoneticPr fontId="8"/>
  </si>
  <si>
    <t>平成２８年度</t>
    <rPh sb="4" eb="6">
      <t>ネンド</t>
    </rPh>
    <phoneticPr fontId="8"/>
  </si>
  <si>
    <t>平成３０年度</t>
    <rPh sb="4" eb="6">
      <t>ネンド</t>
    </rPh>
    <phoneticPr fontId="8"/>
  </si>
  <si>
    <r>
      <t>第14回</t>
    </r>
    <r>
      <rPr>
        <sz val="11"/>
        <rFont val="ＭＳ Ｐゴシック"/>
        <family val="3"/>
        <charset val="128"/>
      </rPr>
      <t>参議院議員通常選挙（県選出）</t>
    </r>
  </si>
  <si>
    <t>令和 元年度</t>
    <rPh sb="0" eb="2">
      <t>レイワ</t>
    </rPh>
    <rPh sb="3" eb="4">
      <t>ガン</t>
    </rPh>
    <rPh sb="4" eb="6">
      <t>ネンド</t>
    </rPh>
    <phoneticPr fontId="8"/>
  </si>
  <si>
    <t>■　普通会計の決算額（歳入）</t>
  </si>
  <si>
    <t>（単位：千円）</t>
  </si>
  <si>
    <t xml:space="preserve">地方税 </t>
  </si>
  <si>
    <t>　令和４年5月には、野村重存氏に熊野町文化芸術のまちづくり応援大使に就任していただき、文化芸術のまちとして盛り上げていくための様々な取り組みにご協力いただくとともに、県内外に広くPRしていただくことになった。</t>
  </si>
  <si>
    <t xml:space="preserve">地方
譲与税 </t>
  </si>
  <si>
    <t>財産
収入</t>
  </si>
  <si>
    <t>労働費</t>
  </si>
  <si>
    <t>配当割
交付金</t>
    <rPh sb="0" eb="2">
      <t>ハイトウ</t>
    </rPh>
    <rPh sb="2" eb="3">
      <t>ワリ</t>
    </rPh>
    <rPh sb="4" eb="7">
      <t>コウフキン</t>
    </rPh>
    <phoneticPr fontId="8"/>
  </si>
  <si>
    <t>地方
交付税</t>
  </si>
  <si>
    <t>広島県知事選挙</t>
    <rPh sb="0" eb="2">
      <t>ヒロシマ</t>
    </rPh>
    <rPh sb="2" eb="5">
      <t>ケンチジ</t>
    </rPh>
    <rPh sb="5" eb="7">
      <t>センキョ</t>
    </rPh>
    <phoneticPr fontId="8"/>
  </si>
  <si>
    <t>内訳</t>
    <rPh sb="0" eb="2">
      <t>ウチワケ</t>
    </rPh>
    <phoneticPr fontId="8"/>
  </si>
  <si>
    <t xml:space="preserve">小計 </t>
  </si>
  <si>
    <t>交通安全
対策特別
交付金</t>
    <rPh sb="0" eb="2">
      <t>コウツウ</t>
    </rPh>
    <rPh sb="2" eb="4">
      <t>アンゼン</t>
    </rPh>
    <rPh sb="5" eb="7">
      <t>タイサク</t>
    </rPh>
    <rPh sb="7" eb="9">
      <t>トクベツ</t>
    </rPh>
    <rPh sb="10" eb="13">
      <t>コウフキン</t>
    </rPh>
    <phoneticPr fontId="8"/>
  </si>
  <si>
    <t>維持
補修費</t>
  </si>
  <si>
    <t>使用料
手数料</t>
  </si>
  <si>
    <t xml:space="preserve">国庫
支出金 </t>
  </si>
  <si>
    <t>県
支出金</t>
  </si>
  <si>
    <t>繰越金</t>
  </si>
  <si>
    <t>諸収入</t>
  </si>
  <si>
    <t>普通建設
事業費</t>
    <rPh sb="0" eb="2">
      <t>フツウ</t>
    </rPh>
    <rPh sb="2" eb="4">
      <t>ケンセツ</t>
    </rPh>
    <rPh sb="5" eb="8">
      <t>ジギョウヒ</t>
    </rPh>
    <phoneticPr fontId="8"/>
  </si>
  <si>
    <t>地方債</t>
  </si>
  <si>
    <t>普通
交付税</t>
    <rPh sb="3" eb="6">
      <t>コウフゼイ</t>
    </rPh>
    <phoneticPr fontId="8"/>
  </si>
  <si>
    <t>■　市町村税の内訳</t>
  </si>
  <si>
    <t>区分</t>
  </si>
  <si>
    <t xml:space="preserve">徴収率 </t>
  </si>
  <si>
    <t xml:space="preserve">総額 </t>
  </si>
  <si>
    <t>市町村民税</t>
  </si>
  <si>
    <t>固定
資産税</t>
  </si>
  <si>
    <t xml:space="preserve">たばこ税     </t>
  </si>
  <si>
    <t>平成１４年度</t>
    <rPh sb="0" eb="2">
      <t>ヘイセイ</t>
    </rPh>
    <rPh sb="4" eb="5">
      <t>ネン</t>
    </rPh>
    <rPh sb="5" eb="6">
      <t>ド</t>
    </rPh>
    <phoneticPr fontId="8"/>
  </si>
  <si>
    <t>鉱産税</t>
    <rPh sb="0" eb="2">
      <t>コウサン</t>
    </rPh>
    <phoneticPr fontId="8"/>
  </si>
  <si>
    <t>特別土地
保有税</t>
  </si>
  <si>
    <t xml:space="preserve">法定外
普通税     </t>
  </si>
  <si>
    <t xml:space="preserve"> 法人分</t>
    <rPh sb="3" eb="4">
      <t>ブン</t>
    </rPh>
    <phoneticPr fontId="8"/>
  </si>
  <si>
    <t>扶助費</t>
  </si>
  <si>
    <t>※市町村税の内訳は税務課作成</t>
    <rPh sb="1" eb="3">
      <t>シチョウ</t>
    </rPh>
    <rPh sb="3" eb="5">
      <t>ソンゼイ</t>
    </rPh>
    <rPh sb="6" eb="8">
      <t>ウチワケ</t>
    </rPh>
    <rPh sb="9" eb="11">
      <t>ゼイム</t>
    </rPh>
    <rPh sb="11" eb="12">
      <t>カ</t>
    </rPh>
    <rPh sb="12" eb="14">
      <t>サクセイ</t>
    </rPh>
    <phoneticPr fontId="8"/>
  </si>
  <si>
    <t>平成１１年度</t>
    <rPh sb="0" eb="2">
      <t>ヘイセイ</t>
    </rPh>
    <rPh sb="4" eb="5">
      <t>ネン</t>
    </rPh>
    <rPh sb="5" eb="6">
      <t>ド</t>
    </rPh>
    <phoneticPr fontId="8"/>
  </si>
  <si>
    <t>平成１３年度</t>
    <rPh sb="0" eb="2">
      <t>ヘイセイ</t>
    </rPh>
    <rPh sb="4" eb="5">
      <t>ネン</t>
    </rPh>
    <rPh sb="5" eb="6">
      <t>ド</t>
    </rPh>
    <phoneticPr fontId="8"/>
  </si>
  <si>
    <t>平成１６年度</t>
    <rPh sb="0" eb="2">
      <t>ヘイセイ</t>
    </rPh>
    <rPh sb="4" eb="5">
      <t>ネン</t>
    </rPh>
    <rPh sb="5" eb="6">
      <t>ド</t>
    </rPh>
    <phoneticPr fontId="8"/>
  </si>
  <si>
    <t>平成２５年度</t>
    <rPh sb="0" eb="2">
      <t>ヘイセイ</t>
    </rPh>
    <rPh sb="4" eb="6">
      <t>ネンド</t>
    </rPh>
    <phoneticPr fontId="8"/>
  </si>
  <si>
    <t>平成２６年度</t>
    <rPh sb="0" eb="2">
      <t>ヘイセイ</t>
    </rPh>
    <rPh sb="4" eb="6">
      <t>ネンド</t>
    </rPh>
    <phoneticPr fontId="8"/>
  </si>
  <si>
    <t>昭和52年11月27日</t>
  </si>
  <si>
    <t>平成２８年度</t>
    <rPh sb="0" eb="2">
      <t>ヘイセイ</t>
    </rPh>
    <rPh sb="4" eb="6">
      <t>ネンド</t>
    </rPh>
    <phoneticPr fontId="8"/>
  </si>
  <si>
    <t>投票率（％）</t>
  </si>
  <si>
    <t>平成３０年度</t>
    <rPh sb="0" eb="2">
      <t>ヘイセイ</t>
    </rPh>
    <rPh sb="4" eb="6">
      <t>ネンド</t>
    </rPh>
    <phoneticPr fontId="8"/>
  </si>
  <si>
    <t>■　普通会計の決算額（歳出）</t>
  </si>
  <si>
    <t xml:space="preserve">うち
職員給  </t>
  </si>
  <si>
    <t>公債費</t>
  </si>
  <si>
    <t>補助費等</t>
  </si>
  <si>
    <t xml:space="preserve">積立金 </t>
  </si>
  <si>
    <t xml:space="preserve"> 繰出金 </t>
  </si>
  <si>
    <t xml:space="preserve">失業対策
事業費 </t>
  </si>
  <si>
    <t>補助</t>
    <rPh sb="0" eb="2">
      <t>ホジョ</t>
    </rPh>
    <phoneticPr fontId="8"/>
  </si>
  <si>
    <t xml:space="preserve">単独 </t>
  </si>
  <si>
    <t xml:space="preserve">国営事業
負担金 </t>
  </si>
  <si>
    <t xml:space="preserve">県営事業
負担金 </t>
  </si>
  <si>
    <t>同級他団体
負担金</t>
  </si>
  <si>
    <t xml:space="preserve">受託
事業費     </t>
  </si>
  <si>
    <t xml:space="preserve">区分 </t>
  </si>
  <si>
    <t>昭和52年4月17日</t>
  </si>
  <si>
    <t xml:space="preserve">総務費 </t>
  </si>
  <si>
    <t>※　平成19年度より公債費比率を実質公債費比率に変更し、将来負担比率を追加している。</t>
  </si>
  <si>
    <t>民生費</t>
  </si>
  <si>
    <t xml:space="preserve">衛生費 </t>
  </si>
  <si>
    <t>農林
水産業費</t>
  </si>
  <si>
    <t>　令和3年6月には、災害時に地域の防災拠点として備蓄倉庫、シャワー室などを備え、ペット同行避難や乳幼児にも対応できる施設として「熊野東防災交流センター」がオープンした。</t>
    <rPh sb="1" eb="3">
      <t>れいわ</t>
    </rPh>
    <rPh sb="4" eb="5">
      <t>ねん</t>
    </rPh>
    <rPh sb="6" eb="7">
      <t>がつ</t>
    </rPh>
    <rPh sb="64" eb="66">
      <t>くまの</t>
    </rPh>
    <rPh sb="66" eb="67">
      <t>ひがし</t>
    </rPh>
    <rPh sb="67" eb="69">
      <t>ぼうさい</t>
    </rPh>
    <rPh sb="69" eb="71">
      <t>こうりゅう</t>
    </rPh>
    <phoneticPr fontId="4" type="Hiragana"/>
  </si>
  <si>
    <t xml:space="preserve">土木費 </t>
  </si>
  <si>
    <t xml:space="preserve">消防費 </t>
  </si>
  <si>
    <t>災害
復旧費</t>
    <rPh sb="3" eb="5">
      <t>フッキュウ</t>
    </rPh>
    <phoneticPr fontId="8"/>
  </si>
  <si>
    <t xml:space="preserve">公債費 </t>
  </si>
  <si>
    <t>無投票</t>
  </si>
  <si>
    <r>
      <t>　平成23年3月</t>
    </r>
    <r>
      <rPr>
        <sz val="11"/>
        <rFont val="ＭＳ Ｐ明朝"/>
        <family val="1"/>
        <charset val="128"/>
      </rPr>
      <t>には、新たに「第５次熊野町総合計画」を策定した。「ひと まち 育む 筆の都 熊野」を基本理念とし、「ひと」と「まち」に新たな成長を生み出す「熊野」を目指すことを目的として、「人材の育成と世代を超えた活躍」「交通の安全と利便性の確保」「多様な交流や賑わい、活力の創出」の3つを基本的視点とし、重点的かつ横断的に施策を推進することとした。</t>
    </r>
  </si>
  <si>
    <r>
      <t>　平成31</t>
    </r>
    <r>
      <rPr>
        <sz val="11"/>
        <rFont val="ＭＳ Ｐ明朝"/>
        <family val="1"/>
        <charset val="128"/>
      </rPr>
      <t>（2019）年4月には、9月の開館25周年に向け、筆の里工房がリニューアルオープンした。令和元年11月には、三重県熊野市と友好都市協定を締結した。</t>
    </r>
    <rPh sb="49" eb="51">
      <t>れいわ</t>
    </rPh>
    <rPh sb="51" eb="53">
      <t>がんねん</t>
    </rPh>
    <phoneticPr fontId="4" type="Hiragana"/>
  </si>
  <si>
    <t>令和　３年</t>
    <rPh sb="0" eb="2">
      <t>レイワ</t>
    </rPh>
    <rPh sb="4" eb="5">
      <t>ネン</t>
    </rPh>
    <phoneticPr fontId="8"/>
  </si>
  <si>
    <t>令和 2年</t>
    <rPh sb="0" eb="2">
      <t>レイワ</t>
    </rPh>
    <phoneticPr fontId="8"/>
  </si>
  <si>
    <t>法人事業税
交付金</t>
  </si>
  <si>
    <t>令和　４年度</t>
    <rPh sb="0" eb="2">
      <t>レイワ</t>
    </rPh>
    <phoneticPr fontId="8"/>
  </si>
  <si>
    <t>令和　４年</t>
    <rPh sb="0" eb="2">
      <t>レイワ</t>
    </rPh>
    <rPh sb="4" eb="5">
      <t>ネン</t>
    </rPh>
    <phoneticPr fontId="8"/>
  </si>
  <si>
    <t>※　令和2年を最後に工業統計調査が廃止となり、令和4年より経済構造実態調査に包摂された。公表結果が都道府県単位となったため、以降更新を中止する。</t>
  </si>
  <si>
    <t>令和　４年</t>
    <rPh sb="0" eb="2">
      <t>レイワ</t>
    </rPh>
    <phoneticPr fontId="8"/>
  </si>
  <si>
    <t>令和 ３年度</t>
    <rPh sb="0" eb="2">
      <t>レイワ</t>
    </rPh>
    <rPh sb="4" eb="6">
      <t>ネンド</t>
    </rPh>
    <phoneticPr fontId="8"/>
  </si>
  <si>
    <t>昭和49年 7月 7日</t>
  </si>
  <si>
    <t>昭和53年 7月14日</t>
  </si>
  <si>
    <t>昭和54年 4月 8日</t>
  </si>
  <si>
    <t>昭和54年 4月22日</t>
  </si>
  <si>
    <t>平成元年4月9日</t>
    <rPh sb="2" eb="3">
      <t>ガン</t>
    </rPh>
    <phoneticPr fontId="8"/>
  </si>
  <si>
    <t>平成元年7月23日</t>
    <rPh sb="2" eb="3">
      <t>ガン</t>
    </rPh>
    <phoneticPr fontId="8"/>
  </si>
  <si>
    <t>選挙の種別</t>
  </si>
  <si>
    <t>広島県議会議員一般選挙</t>
  </si>
  <si>
    <t>熊野町議会議員一般選挙</t>
  </si>
  <si>
    <t xml:space="preserve">熊野町長一般選挙                     </t>
  </si>
  <si>
    <r>
      <t>第11回参議院</t>
    </r>
    <r>
      <rPr>
        <sz val="11"/>
        <rFont val="ＭＳ Ｐゴシック"/>
        <family val="3"/>
        <charset val="128"/>
      </rPr>
      <t>議員通常選挙（地方区）</t>
    </r>
    <rPh sb="0" eb="1">
      <t>ダイ</t>
    </rPh>
    <rPh sb="3" eb="4">
      <t>カイ</t>
    </rPh>
    <rPh sb="4" eb="7">
      <t>サンギイン</t>
    </rPh>
    <phoneticPr fontId="8"/>
  </si>
  <si>
    <t>熊野町農業委員会委員一般選挙</t>
  </si>
  <si>
    <r>
      <t>第12回</t>
    </r>
    <r>
      <rPr>
        <sz val="11"/>
        <rFont val="ＭＳ Ｐゴシック"/>
        <family val="3"/>
        <charset val="128"/>
      </rPr>
      <t>参議院議員通常選挙（全国区）</t>
    </r>
    <rPh sb="0" eb="1">
      <t>ダイ</t>
    </rPh>
    <rPh sb="3" eb="4">
      <t>カイ</t>
    </rPh>
    <phoneticPr fontId="8"/>
  </si>
  <si>
    <t>熊野町長一般選挙</t>
  </si>
  <si>
    <t>熊野町農業委員会委員一般選挙</t>
    <rPh sb="0" eb="3">
      <t>クマノチョウ</t>
    </rPh>
    <rPh sb="3" eb="5">
      <t>ノウギョウ</t>
    </rPh>
    <rPh sb="5" eb="7">
      <t>イイン</t>
    </rPh>
    <rPh sb="7" eb="8">
      <t>カイ</t>
    </rPh>
    <rPh sb="8" eb="10">
      <t>イイン</t>
    </rPh>
    <rPh sb="10" eb="12">
      <t>イッパン</t>
    </rPh>
    <rPh sb="12" eb="14">
      <t>センキョ</t>
    </rPh>
    <phoneticPr fontId="8"/>
  </si>
  <si>
    <t>参議院議員地方選出補欠選挙</t>
  </si>
  <si>
    <r>
      <t>第13回</t>
    </r>
    <r>
      <rPr>
        <sz val="11"/>
        <rFont val="ＭＳ Ｐゴシック"/>
        <family val="3"/>
        <charset val="128"/>
      </rPr>
      <t>参議院議員通常選挙</t>
    </r>
    <r>
      <rPr>
        <sz val="10"/>
        <rFont val="ＭＳ Ｐゴシック"/>
        <family val="3"/>
        <charset val="128"/>
      </rPr>
      <t>（地方区・比例代表区）</t>
    </r>
  </si>
  <si>
    <r>
      <t>第15回</t>
    </r>
    <r>
      <rPr>
        <sz val="11"/>
        <rFont val="ＭＳ Ｐゴシック"/>
        <family val="3"/>
        <charset val="128"/>
      </rPr>
      <t>参議院広島県選出議員通常選挙</t>
    </r>
  </si>
  <si>
    <r>
      <t>第15回</t>
    </r>
    <r>
      <rPr>
        <sz val="11"/>
        <rFont val="ＭＳ Ｐゴシック"/>
        <family val="3"/>
        <charset val="128"/>
      </rPr>
      <t>参議院比例代表選出議員通常選挙</t>
    </r>
  </si>
  <si>
    <t xml:space="preserve">熊野町農業委員会委員一般選挙                      </t>
  </si>
  <si>
    <t>第16回参議院議員通常選挙</t>
  </si>
  <si>
    <t>熊野町議会議員補欠選挙</t>
  </si>
  <si>
    <r>
      <t>第42回</t>
    </r>
    <r>
      <rPr>
        <sz val="11"/>
        <rFont val="ＭＳ Ｐゴシック"/>
        <family val="3"/>
        <charset val="128"/>
      </rPr>
      <t>衆議院議員総選挙</t>
    </r>
    <rPh sb="4" eb="7">
      <t>シュウギイン</t>
    </rPh>
    <rPh sb="7" eb="9">
      <t>ギイン</t>
    </rPh>
    <rPh sb="9" eb="12">
      <t>ソウセンキョ</t>
    </rPh>
    <phoneticPr fontId="8"/>
  </si>
  <si>
    <t xml:space="preserve">無投票   </t>
  </si>
  <si>
    <t>投票者数（人）</t>
    <rPh sb="5" eb="6">
      <t>ニン</t>
    </rPh>
    <phoneticPr fontId="8"/>
  </si>
  <si>
    <t>86,54</t>
  </si>
  <si>
    <t>定数（人）</t>
    <rPh sb="3" eb="4">
      <t>ニン</t>
    </rPh>
    <phoneticPr fontId="8"/>
  </si>
  <si>
    <t>候補</t>
  </si>
  <si>
    <t>者数</t>
  </si>
  <si>
    <t>令和元年7月21日</t>
    <rPh sb="0" eb="2">
      <t>レイワ</t>
    </rPh>
    <rPh sb="2" eb="4">
      <t>ガンネン</t>
    </rPh>
    <rPh sb="5" eb="6">
      <t>ガツ</t>
    </rPh>
    <rPh sb="8" eb="9">
      <t>ニチ</t>
    </rPh>
    <phoneticPr fontId="8"/>
  </si>
  <si>
    <t>熊野町長一般選挙</t>
    <rPh sb="0" eb="2">
      <t>クマノ</t>
    </rPh>
    <rPh sb="2" eb="4">
      <t>チョウチョウ</t>
    </rPh>
    <rPh sb="4" eb="6">
      <t>イッパン</t>
    </rPh>
    <rPh sb="6" eb="8">
      <t>センキョ</t>
    </rPh>
    <phoneticPr fontId="8"/>
  </si>
  <si>
    <t>第19回参議院議員通常選挙</t>
    <rPh sb="0" eb="1">
      <t>ダイ</t>
    </rPh>
    <rPh sb="3" eb="4">
      <t>カイ</t>
    </rPh>
    <rPh sb="4" eb="7">
      <t>サンギイン</t>
    </rPh>
    <rPh sb="7" eb="9">
      <t>ギイン</t>
    </rPh>
    <rPh sb="9" eb="11">
      <t>ツウジョウ</t>
    </rPh>
    <rPh sb="11" eb="13">
      <t>センキョ</t>
    </rPh>
    <phoneticPr fontId="8"/>
  </si>
  <si>
    <t>広島県議会議員一般選挙</t>
    <rPh sb="0" eb="3">
      <t>ヒロシマケン</t>
    </rPh>
    <rPh sb="3" eb="5">
      <t>ギカイ</t>
    </rPh>
    <rPh sb="5" eb="7">
      <t>ギイン</t>
    </rPh>
    <rPh sb="7" eb="9">
      <t>イッパン</t>
    </rPh>
    <rPh sb="9" eb="11">
      <t>センキョ</t>
    </rPh>
    <phoneticPr fontId="8"/>
  </si>
  <si>
    <t>第45回衆議院議員総選挙</t>
    <rPh sb="4" eb="7">
      <t>シュウギイン</t>
    </rPh>
    <rPh sb="7" eb="9">
      <t>ギイン</t>
    </rPh>
    <rPh sb="9" eb="10">
      <t>ソウ</t>
    </rPh>
    <rPh sb="10" eb="12">
      <t>センキョ</t>
    </rPh>
    <phoneticPr fontId="8"/>
  </si>
  <si>
    <t>第22回参議院議員通常選挙</t>
    <rPh sb="0" eb="1">
      <t>ダイ</t>
    </rPh>
    <rPh sb="3" eb="4">
      <t>カイ</t>
    </rPh>
    <rPh sb="4" eb="7">
      <t>サンギイン</t>
    </rPh>
    <rPh sb="7" eb="9">
      <t>ギイン</t>
    </rPh>
    <rPh sb="9" eb="11">
      <t>ツウジョウ</t>
    </rPh>
    <rPh sb="11" eb="13">
      <t>センキョ</t>
    </rPh>
    <phoneticPr fontId="8"/>
  </si>
  <si>
    <t>第24回参議院議員通常選挙</t>
    <rPh sb="0" eb="1">
      <t>ダイ</t>
    </rPh>
    <rPh sb="3" eb="4">
      <t>カイ</t>
    </rPh>
    <rPh sb="4" eb="7">
      <t>サンギイン</t>
    </rPh>
    <rPh sb="7" eb="9">
      <t>ギイン</t>
    </rPh>
    <rPh sb="9" eb="11">
      <t>ツウジョウ</t>
    </rPh>
    <rPh sb="11" eb="13">
      <t>センキョ</t>
    </rPh>
    <phoneticPr fontId="8"/>
  </si>
  <si>
    <t>第48回衆議院議員総選挙</t>
    <rPh sb="0" eb="1">
      <t>ダイ</t>
    </rPh>
    <rPh sb="3" eb="4">
      <t>カイ</t>
    </rPh>
    <rPh sb="4" eb="7">
      <t>シュウギイン</t>
    </rPh>
    <rPh sb="7" eb="9">
      <t>ギイン</t>
    </rPh>
    <rPh sb="9" eb="12">
      <t>ソウセンキョ</t>
    </rPh>
    <phoneticPr fontId="8"/>
  </si>
  <si>
    <t>第25回参議院議員通常選挙</t>
    <rPh sb="0" eb="1">
      <t>ダイ</t>
    </rPh>
    <rPh sb="3" eb="4">
      <t>カイ</t>
    </rPh>
    <rPh sb="4" eb="7">
      <t>サンギイン</t>
    </rPh>
    <rPh sb="7" eb="9">
      <t>ギイン</t>
    </rPh>
    <rPh sb="9" eb="11">
      <t>ツウジョウ</t>
    </rPh>
    <rPh sb="11" eb="13">
      <t>センキョ</t>
    </rPh>
    <phoneticPr fontId="8"/>
  </si>
  <si>
    <t>第49回衆議院議員総選挙</t>
    <rPh sb="0" eb="1">
      <t>ダイ</t>
    </rPh>
    <rPh sb="3" eb="4">
      <t>カイ</t>
    </rPh>
    <rPh sb="4" eb="7">
      <t>シュウギイン</t>
    </rPh>
    <rPh sb="7" eb="9">
      <t>ギイン</t>
    </rPh>
    <rPh sb="9" eb="12">
      <t>ソウセンキョ</t>
    </rPh>
    <phoneticPr fontId="8"/>
  </si>
  <si>
    <t>無投票</t>
    <rPh sb="0" eb="3">
      <t>ムトウヒョウ</t>
    </rPh>
    <phoneticPr fontId="8"/>
  </si>
  <si>
    <t>平成１４年度</t>
  </si>
  <si>
    <t>令和　５年度</t>
    <rPh sb="0" eb="2">
      <t>レイワ</t>
    </rPh>
    <phoneticPr fontId="8"/>
  </si>
  <si>
    <t>令和　５年</t>
    <rPh sb="0" eb="2">
      <t>レイワ</t>
    </rPh>
    <rPh sb="4" eb="5">
      <t>ネン</t>
    </rPh>
    <phoneticPr fontId="8"/>
  </si>
  <si>
    <r>
      <t>※　４月１日現在　</t>
    </r>
    <r>
      <rPr>
        <sz val="11"/>
        <rFont val="ＭＳ Ｐゴシック"/>
        <family val="3"/>
        <charset val="128"/>
      </rPr>
      <t>市町村道路台帳</t>
    </r>
    <rPh sb="3" eb="4">
      <t>ガツ</t>
    </rPh>
    <rPh sb="5" eb="6">
      <t>ニチ</t>
    </rPh>
    <rPh sb="6" eb="8">
      <t>ゲンザイ</t>
    </rPh>
    <phoneticPr fontId="8"/>
  </si>
  <si>
    <t>令和　５年</t>
  </si>
  <si>
    <t>■　公園及び公営住宅</t>
    <phoneticPr fontId="8"/>
  </si>
  <si>
    <t>令和　５年</t>
    <rPh sb="0" eb="2">
      <t>レイワ</t>
    </rPh>
    <phoneticPr fontId="8"/>
  </si>
  <si>
    <t>令和　５年度</t>
    <rPh sb="5" eb="6">
      <t>ド</t>
    </rPh>
    <phoneticPr fontId="8"/>
  </si>
  <si>
    <r>
      <t xml:space="preserve">※　各年度末（３月３１日） </t>
    </r>
    <r>
      <rPr>
        <sz val="11"/>
        <rFont val="ＭＳ Ｐゴシック"/>
        <family val="3"/>
        <charset val="128"/>
      </rPr>
      <t>現在　決算値</t>
    </r>
    <rPh sb="2" eb="6">
      <t>カクネンドマツ</t>
    </rPh>
    <rPh sb="8" eb="9">
      <t>ガツ</t>
    </rPh>
    <rPh sb="11" eb="12">
      <t>ニチ</t>
    </rPh>
    <rPh sb="14" eb="16">
      <t>ゲンザイ</t>
    </rPh>
    <rPh sb="17" eb="19">
      <t>ケッサン</t>
    </rPh>
    <rPh sb="19" eb="20">
      <t>チ</t>
    </rPh>
    <phoneticPr fontId="8"/>
  </si>
  <si>
    <t>令和 ４年度</t>
    <rPh sb="0" eb="2">
      <t>レイワ</t>
    </rPh>
    <rPh sb="4" eb="6">
      <t>ネンド</t>
    </rPh>
    <phoneticPr fontId="8"/>
  </si>
  <si>
    <t>.</t>
  </si>
  <si>
    <t>第43回衆議院議員総選挙</t>
    <rPh sb="4" eb="7">
      <t>シュウギイン</t>
    </rPh>
    <rPh sb="7" eb="9">
      <t>ギイン</t>
    </rPh>
    <rPh sb="9" eb="12">
      <t>ソウセンキョ</t>
    </rPh>
    <phoneticPr fontId="8"/>
  </si>
  <si>
    <t>第20回参議院議員通常選挙</t>
    <rPh sb="4" eb="7">
      <t>サンギイン</t>
    </rPh>
    <rPh sb="7" eb="9">
      <t>ギイン</t>
    </rPh>
    <rPh sb="9" eb="11">
      <t>ツウジョウ</t>
    </rPh>
    <rPh sb="11" eb="13">
      <t>センキョ</t>
    </rPh>
    <phoneticPr fontId="8"/>
  </si>
  <si>
    <t>第44回衆議院議員総選挙</t>
    <rPh sb="4" eb="7">
      <t>シュウギイン</t>
    </rPh>
    <rPh sb="7" eb="9">
      <t>ギイン</t>
    </rPh>
    <rPh sb="9" eb="10">
      <t>ソウ</t>
    </rPh>
    <rPh sb="10" eb="12">
      <t>センキョ</t>
    </rPh>
    <phoneticPr fontId="8"/>
  </si>
  <si>
    <t>第21回参議院議員通常選挙</t>
    <rPh sb="0" eb="1">
      <t>ダイ</t>
    </rPh>
    <rPh sb="3" eb="4">
      <t>カイ</t>
    </rPh>
    <rPh sb="4" eb="7">
      <t>サンギイン</t>
    </rPh>
    <rPh sb="7" eb="9">
      <t>ギイン</t>
    </rPh>
    <rPh sb="9" eb="11">
      <t>ツウジョウ</t>
    </rPh>
    <rPh sb="11" eb="13">
      <t>センキョ</t>
    </rPh>
    <phoneticPr fontId="8"/>
  </si>
  <si>
    <t>　令和4年4月には、災害時に地域の防災拠点として備蓄倉庫、シャワー室などを備え、ペット同行避難や乳幼児にも対応できる施設として「熊野西防災交流センター新館」がオープンした。</t>
  </si>
  <si>
    <t>　令和5年5月には、G7広島サミットの展示ブースに熊野筆を展示し町のPRを実施。また、同期間に開催されたPRステージでは地元の中学生による書道パフォーマンスを実施した。</t>
  </si>
  <si>
    <t>　令和5年8月には、平成30年豪雨災害により無くなられた方々への追悼と町の復興への思いを込めて町民夏祭りを開催した。</t>
  </si>
  <si>
    <t>令和３年</t>
    <rPh sb="0" eb="2">
      <t>レイワ</t>
    </rPh>
    <rPh sb="3" eb="4">
      <t>ネン</t>
    </rPh>
    <phoneticPr fontId="8"/>
  </si>
  <si>
    <r>
      <t>※　平成２４年は２月１日現在、</t>
    </r>
    <r>
      <rPr>
        <sz val="11"/>
        <color theme="1"/>
        <rFont val="ＭＳ Ｐゴシック"/>
        <family val="3"/>
        <charset val="128"/>
      </rPr>
      <t>平成２８年は６月１日現在、令和３年は６月１日現在　経済センサス-活動調査</t>
    </r>
    <rPh sb="2" eb="4">
      <t>ヘイセイ</t>
    </rPh>
    <rPh sb="6" eb="7">
      <t>ネン</t>
    </rPh>
    <rPh sb="9" eb="10">
      <t>ガツ</t>
    </rPh>
    <rPh sb="11" eb="12">
      <t>ニチ</t>
    </rPh>
    <rPh sb="12" eb="14">
      <t>ゲンザイ</t>
    </rPh>
    <rPh sb="15" eb="17">
      <t>ヘイセイ</t>
    </rPh>
    <rPh sb="19" eb="20">
      <t>ネン</t>
    </rPh>
    <rPh sb="22" eb="23">
      <t>ガツ</t>
    </rPh>
    <rPh sb="24" eb="25">
      <t>ニチ</t>
    </rPh>
    <rPh sb="25" eb="27">
      <t>ゲンザイ</t>
    </rPh>
    <rPh sb="28" eb="30">
      <t>レイワ</t>
    </rPh>
    <rPh sb="31" eb="32">
      <t>ネン</t>
    </rPh>
    <rPh sb="34" eb="35">
      <t>ガツ</t>
    </rPh>
    <rPh sb="36" eb="37">
      <t>ニチ</t>
    </rPh>
    <rPh sb="37" eb="39">
      <t>ゲンザイ</t>
    </rPh>
    <phoneticPr fontId="8"/>
  </si>
  <si>
    <t>-</t>
    <phoneticPr fontId="8"/>
  </si>
  <si>
    <t>熊野町 町勢要覧</t>
    <rPh sb="0" eb="2">
      <t>クマノ</t>
    </rPh>
    <rPh sb="2" eb="3">
      <t>チョウ</t>
    </rPh>
    <rPh sb="4" eb="5">
      <t>マチ</t>
    </rPh>
    <rPh sb="5" eb="6">
      <t>ゼイ</t>
    </rPh>
    <rPh sb="6" eb="8">
      <t>ヨウラン</t>
    </rPh>
    <phoneticPr fontId="8"/>
  </si>
  <si>
    <t>統計資料編</t>
    <rPh sb="0" eb="1">
      <t>オサム</t>
    </rPh>
    <rPh sb="1" eb="2">
      <t>ケイ</t>
    </rPh>
    <rPh sb="2" eb="3">
      <t>シ</t>
    </rPh>
    <rPh sb="3" eb="4">
      <t>リョウ</t>
    </rPh>
    <rPh sb="4" eb="5">
      <t>ヘン</t>
    </rPh>
    <phoneticPr fontId="8"/>
  </si>
  <si>
    <t>令和5年度</t>
    <phoneticPr fontId="8"/>
  </si>
  <si>
    <t>目　　　　　　　　　　　　　次</t>
  </si>
  <si>
    <t>　　概　　　要</t>
    <rPh sb="2" eb="3">
      <t>オオムネ</t>
    </rPh>
    <rPh sb="6" eb="7">
      <t>ヨウ</t>
    </rPh>
    <phoneticPr fontId="8"/>
  </si>
  <si>
    <t xml:space="preserve">  　教　　　育</t>
    <rPh sb="3" eb="4">
      <t>キョウ</t>
    </rPh>
    <rPh sb="7" eb="8">
      <t>イク</t>
    </rPh>
    <phoneticPr fontId="8"/>
  </si>
  <si>
    <t>■　沿革の概要</t>
    <rPh sb="2" eb="4">
      <t>エンカク</t>
    </rPh>
    <rPh sb="5" eb="7">
      <t>ガイヨウ</t>
    </rPh>
    <phoneticPr fontId="8"/>
  </si>
  <si>
    <t>■　幼稚園施設数、教職員数</t>
    <rPh sb="2" eb="5">
      <t>ヨウチエン</t>
    </rPh>
    <rPh sb="5" eb="7">
      <t>シセツ</t>
    </rPh>
    <rPh sb="7" eb="8">
      <t>スウ</t>
    </rPh>
    <rPh sb="9" eb="10">
      <t>キョウ</t>
    </rPh>
    <rPh sb="10" eb="13">
      <t>ショクインスウ</t>
    </rPh>
    <phoneticPr fontId="8"/>
  </si>
  <si>
    <t>■　小学校施設数、教職員数</t>
    <rPh sb="2" eb="5">
      <t>ショウガッコウ</t>
    </rPh>
    <rPh sb="5" eb="7">
      <t>シセツ</t>
    </rPh>
    <rPh sb="7" eb="8">
      <t>スウ</t>
    </rPh>
    <rPh sb="9" eb="10">
      <t>キョウ</t>
    </rPh>
    <rPh sb="10" eb="13">
      <t>ショクインスウ</t>
    </rPh>
    <phoneticPr fontId="8"/>
  </si>
  <si>
    <t>　自　然　条　件　</t>
    <rPh sb="1" eb="2">
      <t>ジ</t>
    </rPh>
    <rPh sb="3" eb="4">
      <t>ゼン</t>
    </rPh>
    <rPh sb="5" eb="6">
      <t>ジョウ</t>
    </rPh>
    <rPh sb="7" eb="8">
      <t>ケン</t>
    </rPh>
    <phoneticPr fontId="8"/>
  </si>
  <si>
    <t>■　中学校施設数、教職員数</t>
    <rPh sb="2" eb="5">
      <t>チュウガッコウ</t>
    </rPh>
    <rPh sb="5" eb="7">
      <t>シセツ</t>
    </rPh>
    <rPh sb="7" eb="8">
      <t>スウ</t>
    </rPh>
    <rPh sb="9" eb="10">
      <t>キョウ</t>
    </rPh>
    <rPh sb="10" eb="13">
      <t>ショクインスウ</t>
    </rPh>
    <phoneticPr fontId="8"/>
  </si>
  <si>
    <t>■　地目別面積</t>
    <rPh sb="2" eb="4">
      <t>チモク</t>
    </rPh>
    <rPh sb="4" eb="5">
      <t>ベツ</t>
    </rPh>
    <rPh sb="5" eb="7">
      <t>メンセキ</t>
    </rPh>
    <phoneticPr fontId="8"/>
  </si>
  <si>
    <t>　　厚　　　生</t>
    <rPh sb="2" eb="3">
      <t>アツシ</t>
    </rPh>
    <rPh sb="6" eb="7">
      <t>ショウ</t>
    </rPh>
    <phoneticPr fontId="8"/>
  </si>
  <si>
    <t>人　口　・　世　帯</t>
    <rPh sb="0" eb="1">
      <t>ヒト</t>
    </rPh>
    <rPh sb="2" eb="3">
      <t>クチ</t>
    </rPh>
    <rPh sb="6" eb="7">
      <t>ヨ</t>
    </rPh>
    <rPh sb="8" eb="9">
      <t>オビ</t>
    </rPh>
    <phoneticPr fontId="8"/>
  </si>
  <si>
    <t>■　医療機関</t>
    <rPh sb="2" eb="4">
      <t>イリョウ</t>
    </rPh>
    <rPh sb="4" eb="6">
      <t>キカン</t>
    </rPh>
    <phoneticPr fontId="8"/>
  </si>
  <si>
    <t>■　国勢調査　世帯数・人口</t>
    <rPh sb="2" eb="4">
      <t>コクセイ</t>
    </rPh>
    <rPh sb="4" eb="6">
      <t>チョウサ</t>
    </rPh>
    <rPh sb="7" eb="10">
      <t>セタイスウ</t>
    </rPh>
    <rPh sb="11" eb="13">
      <t>ジンコウ</t>
    </rPh>
    <phoneticPr fontId="8"/>
  </si>
  <si>
    <t>■　公園及び公営住宅、上下水道</t>
    <rPh sb="11" eb="13">
      <t>ジョウゲ</t>
    </rPh>
    <rPh sb="13" eb="15">
      <t>スイドウ</t>
    </rPh>
    <phoneticPr fontId="8"/>
  </si>
  <si>
    <t>■　人口異動</t>
    <rPh sb="2" eb="4">
      <t>ジンコウ</t>
    </rPh>
    <rPh sb="4" eb="6">
      <t>イドウ</t>
    </rPh>
    <phoneticPr fontId="8"/>
  </si>
  <si>
    <t>■　社会移動</t>
    <rPh sb="2" eb="4">
      <t>シャカイ</t>
    </rPh>
    <rPh sb="4" eb="6">
      <t>イドウ</t>
    </rPh>
    <phoneticPr fontId="8"/>
  </si>
  <si>
    <t>　　公　　　安</t>
    <rPh sb="2" eb="3">
      <t>オオヤケ</t>
    </rPh>
    <rPh sb="6" eb="7">
      <t>ヤス</t>
    </rPh>
    <phoneticPr fontId="8"/>
  </si>
  <si>
    <t>■　地区別人口</t>
    <rPh sb="2" eb="4">
      <t>チク</t>
    </rPh>
    <rPh sb="4" eb="5">
      <t>ベツ</t>
    </rPh>
    <rPh sb="5" eb="7">
      <t>ジンコウ</t>
    </rPh>
    <phoneticPr fontId="8"/>
  </si>
  <si>
    <t>■　種類別火災発生件数と損害見積額</t>
    <rPh sb="2" eb="4">
      <t>シュルイ</t>
    </rPh>
    <rPh sb="4" eb="5">
      <t>ベツ</t>
    </rPh>
    <rPh sb="5" eb="7">
      <t>カサイ</t>
    </rPh>
    <rPh sb="7" eb="9">
      <t>ハッセイ</t>
    </rPh>
    <rPh sb="9" eb="11">
      <t>ケンスウ</t>
    </rPh>
    <rPh sb="12" eb="14">
      <t>ソンガイ</t>
    </rPh>
    <rPh sb="14" eb="16">
      <t>ミツモリ</t>
    </rPh>
    <rPh sb="16" eb="17">
      <t>ガク</t>
    </rPh>
    <phoneticPr fontId="8"/>
  </si>
  <si>
    <t>■　労働力状態（年齢１５歳以上）</t>
    <rPh sb="2" eb="5">
      <t>ロウドウリョク</t>
    </rPh>
    <rPh sb="5" eb="7">
      <t>ジョウタイ</t>
    </rPh>
    <rPh sb="8" eb="10">
      <t>ネンレイ</t>
    </rPh>
    <rPh sb="12" eb="15">
      <t>サイイジョウ</t>
    </rPh>
    <phoneticPr fontId="8"/>
  </si>
  <si>
    <t>■　交通事故発生状況（事故類型別）</t>
    <rPh sb="2" eb="4">
      <t>コウツウ</t>
    </rPh>
    <rPh sb="4" eb="6">
      <t>ジコ</t>
    </rPh>
    <rPh sb="6" eb="8">
      <t>ハッセイ</t>
    </rPh>
    <rPh sb="8" eb="10">
      <t>ジョウキョウ</t>
    </rPh>
    <rPh sb="11" eb="13">
      <t>ジコ</t>
    </rPh>
    <rPh sb="13" eb="15">
      <t>ルイケイ</t>
    </rPh>
    <rPh sb="15" eb="16">
      <t>ベツ</t>
    </rPh>
    <phoneticPr fontId="8"/>
  </si>
  <si>
    <t>■　年齢３区分国勢調査人口</t>
    <rPh sb="2" eb="4">
      <t>ネンレイ</t>
    </rPh>
    <rPh sb="5" eb="7">
      <t>クブン</t>
    </rPh>
    <rPh sb="7" eb="9">
      <t>コクセイ</t>
    </rPh>
    <rPh sb="9" eb="11">
      <t>チョウサ</t>
    </rPh>
    <rPh sb="11" eb="13">
      <t>ジンコウ</t>
    </rPh>
    <phoneticPr fontId="8"/>
  </si>
  <si>
    <t>■　国勢調査の年齢階級別人口（５歳階級）</t>
    <rPh sb="2" eb="4">
      <t>コクセイ</t>
    </rPh>
    <rPh sb="4" eb="6">
      <t>チョウサ</t>
    </rPh>
    <rPh sb="7" eb="9">
      <t>ネンレイ</t>
    </rPh>
    <rPh sb="9" eb="11">
      <t>カイキュウ</t>
    </rPh>
    <rPh sb="11" eb="12">
      <t>ベツ</t>
    </rPh>
    <rPh sb="12" eb="14">
      <t>ジンコウ</t>
    </rPh>
    <rPh sb="16" eb="17">
      <t>サイ</t>
    </rPh>
    <rPh sb="17" eb="19">
      <t>カイキュウ</t>
    </rPh>
    <phoneticPr fontId="8"/>
  </si>
  <si>
    <t>　　財　　　政</t>
    <rPh sb="2" eb="3">
      <t>ザイ</t>
    </rPh>
    <rPh sb="6" eb="7">
      <t>セイ</t>
    </rPh>
    <phoneticPr fontId="8"/>
  </si>
  <si>
    <t>■　産業（大分類）別就業者数</t>
    <rPh sb="2" eb="4">
      <t>サンギョウ</t>
    </rPh>
    <rPh sb="5" eb="8">
      <t>ダイブンルイ</t>
    </rPh>
    <rPh sb="9" eb="10">
      <t>ベツ</t>
    </rPh>
    <rPh sb="10" eb="13">
      <t>シュウギョウシャ</t>
    </rPh>
    <rPh sb="13" eb="14">
      <t>スウ</t>
    </rPh>
    <phoneticPr fontId="8"/>
  </si>
  <si>
    <t>■　財政力</t>
    <rPh sb="2" eb="5">
      <t>ザイセイリョク</t>
    </rPh>
    <phoneticPr fontId="8"/>
  </si>
  <si>
    <t>■　産業（大分類）、従業上の地位別就業者数（年齢１５歳以上）</t>
    <rPh sb="2" eb="4">
      <t>サンギョウ</t>
    </rPh>
    <rPh sb="5" eb="8">
      <t>ダイブンルイ</t>
    </rPh>
    <rPh sb="10" eb="12">
      <t>ジュウギョウ</t>
    </rPh>
    <rPh sb="12" eb="13">
      <t>ジョウ</t>
    </rPh>
    <rPh sb="14" eb="16">
      <t>チイ</t>
    </rPh>
    <rPh sb="16" eb="17">
      <t>ベツ</t>
    </rPh>
    <rPh sb="17" eb="20">
      <t>シュウギョウシャ</t>
    </rPh>
    <rPh sb="20" eb="21">
      <t>スウ</t>
    </rPh>
    <rPh sb="22" eb="24">
      <t>ネンレイ</t>
    </rPh>
    <rPh sb="26" eb="29">
      <t>サイイジョウ</t>
    </rPh>
    <phoneticPr fontId="8"/>
  </si>
  <si>
    <t>■　普通会計の決算額（歳入）</t>
    <rPh sb="2" eb="4">
      <t>フツウ</t>
    </rPh>
    <rPh sb="4" eb="6">
      <t>カイケイ</t>
    </rPh>
    <rPh sb="7" eb="9">
      <t>ケッサン</t>
    </rPh>
    <rPh sb="9" eb="10">
      <t>ガク</t>
    </rPh>
    <rPh sb="11" eb="13">
      <t>サイニュウ</t>
    </rPh>
    <phoneticPr fontId="8"/>
  </si>
  <si>
    <t>■　市町村税の内訳</t>
    <rPh sb="2" eb="4">
      <t>シチョウ</t>
    </rPh>
    <rPh sb="4" eb="6">
      <t>ソンゼイ</t>
    </rPh>
    <rPh sb="7" eb="9">
      <t>ウチワケ</t>
    </rPh>
    <phoneticPr fontId="8"/>
  </si>
  <si>
    <t>事業所・商業・工業</t>
    <rPh sb="0" eb="3">
      <t>ジギョウショ</t>
    </rPh>
    <rPh sb="4" eb="6">
      <t>ショウギョウ</t>
    </rPh>
    <rPh sb="7" eb="9">
      <t>コウギョウ</t>
    </rPh>
    <phoneticPr fontId="8"/>
  </si>
  <si>
    <t>■　普通会計の決算額（歳出）</t>
    <rPh sb="2" eb="4">
      <t>フツウ</t>
    </rPh>
    <rPh sb="4" eb="6">
      <t>カイケイ</t>
    </rPh>
    <rPh sb="7" eb="9">
      <t>ケッサン</t>
    </rPh>
    <rPh sb="9" eb="10">
      <t>ガク</t>
    </rPh>
    <rPh sb="11" eb="13">
      <t>サイシュツ</t>
    </rPh>
    <phoneticPr fontId="8"/>
  </si>
  <si>
    <t>■　商店数・従業者数・商品販売額等</t>
    <rPh sb="2" eb="4">
      <t>ショウテン</t>
    </rPh>
    <rPh sb="4" eb="5">
      <t>スウ</t>
    </rPh>
    <rPh sb="6" eb="8">
      <t>ジュウギョウ</t>
    </rPh>
    <rPh sb="8" eb="9">
      <t>シャ</t>
    </rPh>
    <rPh sb="9" eb="10">
      <t>スウ</t>
    </rPh>
    <rPh sb="11" eb="13">
      <t>ショウヒン</t>
    </rPh>
    <rPh sb="13" eb="15">
      <t>ハンバイ</t>
    </rPh>
    <rPh sb="15" eb="16">
      <t>ガク</t>
    </rPh>
    <rPh sb="16" eb="17">
      <t>トウ</t>
    </rPh>
    <phoneticPr fontId="8"/>
  </si>
  <si>
    <t>■　製造業事業所、従業者、製造品出荷額等</t>
    <rPh sb="2" eb="5">
      <t>セイゾウギョウ</t>
    </rPh>
    <rPh sb="5" eb="8">
      <t>ジギョウショ</t>
    </rPh>
    <rPh sb="9" eb="11">
      <t>ジュウギョウ</t>
    </rPh>
    <rPh sb="11" eb="12">
      <t>シャ</t>
    </rPh>
    <rPh sb="13" eb="16">
      <t>セイゾウヒン</t>
    </rPh>
    <rPh sb="16" eb="18">
      <t>シュッカ</t>
    </rPh>
    <rPh sb="18" eb="19">
      <t>ガク</t>
    </rPh>
    <rPh sb="19" eb="20">
      <t>トウ</t>
    </rPh>
    <phoneticPr fontId="8"/>
  </si>
  <si>
    <t>　　選　　　挙</t>
    <rPh sb="2" eb="3">
      <t>セン</t>
    </rPh>
    <rPh sb="6" eb="7">
      <t>キョ</t>
    </rPh>
    <phoneticPr fontId="8"/>
  </si>
  <si>
    <t>　　交　　　通</t>
    <rPh sb="2" eb="3">
      <t>コウ</t>
    </rPh>
    <rPh sb="6" eb="7">
      <t>ツウ</t>
    </rPh>
    <phoneticPr fontId="8"/>
  </si>
  <si>
    <t>■　各種選挙執行状況</t>
    <rPh sb="2" eb="4">
      <t>カクシュ</t>
    </rPh>
    <rPh sb="4" eb="6">
      <t>センキョ</t>
    </rPh>
    <rPh sb="6" eb="8">
      <t>シッコウ</t>
    </rPh>
    <rPh sb="8" eb="10">
      <t>ジョウキョウ</t>
    </rPh>
    <phoneticPr fontId="8"/>
  </si>
  <si>
    <t>■　道路延長・面積・改良・舗装実延長</t>
    <rPh sb="2" eb="4">
      <t>ドウロ</t>
    </rPh>
    <rPh sb="4" eb="6">
      <t>エンチョウ</t>
    </rPh>
    <rPh sb="7" eb="9">
      <t>メンセキ</t>
    </rPh>
    <rPh sb="10" eb="12">
      <t>カイリョウ</t>
    </rPh>
    <rPh sb="13" eb="15">
      <t>ホソウ</t>
    </rPh>
    <rPh sb="15" eb="16">
      <t>ジツ</t>
    </rPh>
    <rPh sb="16" eb="18">
      <t>エンチョウ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</si>
</sst>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0.0"/>
    <numFmt numFmtId="177" formatCode="#,##0.000_);[Red]\(#,##0.000\)"/>
    <numFmt numFmtId="178" formatCode="#,##0.00_ "/>
    <numFmt numFmtId="179" formatCode="#,##0.00_ ;[Red]\-#,##0.00\ "/>
    <numFmt numFmtId="180" formatCode="#,##0.00_);[Red]\(#,##0.00\)"/>
    <numFmt numFmtId="181" formatCode="#,##0.0;&quot;△ &quot;#,##0.0"/>
    <numFmt numFmtId="182" formatCode="#,##0.0;[Red]#,##0.0"/>
    <numFmt numFmtId="183" formatCode="#,##0.0;[Red]\-#,##0.0"/>
    <numFmt numFmtId="184" formatCode="#,##0.0_ "/>
    <numFmt numFmtId="185" formatCode="#,##0.0_);[Red]\(#,##0.0\)"/>
    <numFmt numFmtId="186" formatCode="#,##0;&quot;△ &quot;#,##0"/>
    <numFmt numFmtId="187" formatCode="#,##0;[Red]#,##0"/>
    <numFmt numFmtId="188" formatCode="#,##0_ "/>
    <numFmt numFmtId="189" formatCode="#,##0_ ;[Red]\-#,##0\ "/>
    <numFmt numFmtId="190" formatCode="#,##0_);[Red]\(#,##0\)"/>
    <numFmt numFmtId="191" formatCode="#,##0_);\(#,##0\)"/>
    <numFmt numFmtId="192" formatCode="0.0"/>
    <numFmt numFmtId="193" formatCode="0.0%"/>
    <numFmt numFmtId="194" formatCode="0.00_ "/>
    <numFmt numFmtId="195" formatCode="0.00_);[Red]\(0.00\)"/>
    <numFmt numFmtId="196" formatCode="0.0;&quot;△ &quot;0.0"/>
    <numFmt numFmtId="197" formatCode="0.0_ "/>
    <numFmt numFmtId="198" formatCode="0;&quot;△ &quot;0"/>
    <numFmt numFmtId="199" formatCode="0_);[Red]\(0\)"/>
    <numFmt numFmtId="200" formatCode="[$-411]ggge&quot;年&quot;m&quot;月&quot;d&quot;日&quot;;@"/>
  </numFmts>
  <fonts count="34" x14ac:knownFonts="1">
    <font>
      <sz val="11"/>
      <name val="ＭＳ Ｐゴシック"/>
      <family val="3"/>
    </font>
    <font>
      <sz val="11"/>
      <name val="ＭＳ Ｐゴシック"/>
      <family val="3"/>
    </font>
    <font>
      <sz val="11"/>
      <color indexed="8"/>
      <name val="ＭＳ Ｐゴシック"/>
      <family val="3"/>
    </font>
    <font>
      <sz val="11"/>
      <color indexed="8"/>
      <name val="游ゴシック"/>
      <family val="3"/>
    </font>
    <font>
      <sz val="6"/>
      <name val="游ゴシック"/>
      <family val="3"/>
    </font>
    <font>
      <sz val="11"/>
      <name val="游ゴシック"/>
      <family val="3"/>
    </font>
    <font>
      <b/>
      <sz val="11"/>
      <name val="ＭＳ Ｐ明朝"/>
      <family val="1"/>
    </font>
    <font>
      <sz val="11"/>
      <name val="ＭＳ Ｐ明朝"/>
      <family val="1"/>
    </font>
    <font>
      <sz val="6"/>
      <name val="ＭＳ Ｐゴシック"/>
      <family val="3"/>
    </font>
    <font>
      <sz val="11"/>
      <color theme="1"/>
      <name val="ＭＳ Ｐゴシック"/>
      <family val="3"/>
    </font>
    <font>
      <b/>
      <sz val="11"/>
      <color theme="1"/>
      <name val="ＭＳ Ｐ明朝"/>
      <family val="1"/>
    </font>
    <font>
      <sz val="8"/>
      <color theme="1"/>
      <name val="ＭＳ Ｐゴシック"/>
      <family val="3"/>
    </font>
    <font>
      <sz val="10"/>
      <color theme="1"/>
      <name val="ＭＳ Ｐゴシック"/>
      <family val="3"/>
    </font>
    <font>
      <b/>
      <sz val="11"/>
      <color theme="1"/>
      <name val="ＭＳ Ｐゴシック"/>
      <family val="3"/>
    </font>
    <font>
      <sz val="60"/>
      <name val="ＭＳ Ｐゴシック"/>
      <family val="3"/>
    </font>
    <font>
      <sz val="55"/>
      <name val="HG行書体"/>
      <family val="4"/>
    </font>
    <font>
      <sz val="82"/>
      <name val="HG行書体"/>
      <family val="4"/>
    </font>
    <font>
      <sz val="14"/>
      <name val="HG行書体"/>
      <family val="4"/>
    </font>
    <font>
      <sz val="11"/>
      <name val="ＭＳ Ｐゴシック"/>
      <family val="3"/>
      <charset val="128"/>
    </font>
    <font>
      <sz val="11"/>
      <color theme="1"/>
      <name val="ＭＳ Ｐゴシック"/>
      <family val="3"/>
      <charset val="128"/>
    </font>
    <font>
      <sz val="11"/>
      <name val="ＭＳ Ｐ明朝"/>
      <family val="1"/>
      <charset val="128"/>
    </font>
    <font>
      <sz val="10"/>
      <name val="ＭＳ Ｐゴシック"/>
      <family val="3"/>
      <charset val="128"/>
    </font>
    <font>
      <sz val="11"/>
      <color indexed="81"/>
      <name val="ＭＳ Ｐゴシック"/>
      <family val="3"/>
      <charset val="128"/>
    </font>
    <font>
      <sz val="8"/>
      <name val="ＭＳ Ｐゴシック"/>
      <family val="3"/>
    </font>
    <font>
      <sz val="6"/>
      <name val="ＭＳ Ｐゴシック"/>
      <family val="3"/>
      <charset val="128"/>
    </font>
    <font>
      <sz val="11"/>
      <name val="游ゴシック"/>
      <family val="3"/>
      <scheme val="minor"/>
    </font>
    <font>
      <b/>
      <sz val="11"/>
      <name val="ＭＳ 明朝"/>
      <family val="1"/>
    </font>
    <font>
      <sz val="10"/>
      <name val="ＭＳ Ｐゴシック"/>
      <family val="3"/>
    </font>
    <font>
      <sz val="11"/>
      <color theme="1"/>
      <name val="ＭＳ Ｐ明朝"/>
      <family val="1"/>
    </font>
    <font>
      <sz val="11"/>
      <color theme="1"/>
      <name val="ＭＳ Ｐ明朝"/>
      <family val="1"/>
      <charset val="128"/>
    </font>
    <font>
      <sz val="36"/>
      <name val="HG行書体"/>
      <family val="4"/>
    </font>
    <font>
      <sz val="20"/>
      <name val="ＭＳ Ｐゴシック"/>
      <family val="3"/>
    </font>
    <font>
      <sz val="14"/>
      <name val="ＭＳ Ｐゴシック"/>
      <family val="3"/>
    </font>
    <font>
      <sz val="12"/>
      <name val="ＭＳ Ｐゴシック"/>
      <family val="3"/>
    </font>
  </fonts>
  <fills count="3">
    <fill>
      <patternFill patternType="none"/>
    </fill>
    <fill>
      <patternFill patternType="gray125"/>
    </fill>
    <fill>
      <patternFill patternType="solid">
        <fgColor indexed="9"/>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34">
    <xf numFmtId="0" fontId="0" fillId="0" borderId="0"/>
    <xf numFmtId="9" fontId="1" fillId="0" borderId="0" applyFont="0" applyFill="0" applyBorder="0" applyAlignment="0" applyProtection="0"/>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38" fontId="1" fillId="0" borderId="0" applyFont="0" applyFill="0" applyBorder="0" applyAlignment="0" applyProtection="0"/>
  </cellStyleXfs>
  <cellXfs count="522">
    <xf numFmtId="0" fontId="0" fillId="0" borderId="0" xfId="0"/>
    <xf numFmtId="0" fontId="5" fillId="0" borderId="0" xfId="32" applyFont="1" applyAlignment="1">
      <alignment horizontal="justify" vertical="center"/>
    </xf>
    <xf numFmtId="0" fontId="5" fillId="0" borderId="0" xfId="32" applyFont="1">
      <alignment vertical="center"/>
    </xf>
    <xf numFmtId="0" fontId="6" fillId="0" borderId="0" xfId="32" applyFont="1" applyAlignment="1">
      <alignment horizontal="justify" vertical="center"/>
    </xf>
    <xf numFmtId="0" fontId="7" fillId="0" borderId="0" xfId="32" applyFont="1" applyAlignment="1">
      <alignment horizontal="justify" vertical="center"/>
    </xf>
    <xf numFmtId="0" fontId="7" fillId="0" borderId="0" xfId="32" applyFont="1">
      <alignment vertical="center"/>
    </xf>
    <xf numFmtId="0" fontId="0" fillId="0" borderId="0" xfId="22" applyFont="1" applyAlignment="1">
      <alignment vertical="center"/>
    </xf>
    <xf numFmtId="0" fontId="1" fillId="0" borderId="3" xfId="22" applyFont="1" applyBorder="1" applyAlignment="1">
      <alignment horizontal="center" vertical="center"/>
    </xf>
    <xf numFmtId="0" fontId="1" fillId="0" borderId="3" xfId="22" applyFont="1" applyBorder="1" applyAlignment="1">
      <alignment vertical="center"/>
    </xf>
    <xf numFmtId="182" fontId="9" fillId="0" borderId="3" xfId="0" applyNumberFormat="1" applyFont="1" applyBorder="1" applyAlignment="1">
      <alignment vertical="center"/>
    </xf>
    <xf numFmtId="0" fontId="9" fillId="0" borderId="0" xfId="26" applyFont="1" applyFill="1" applyAlignment="1">
      <alignment vertical="center" shrinkToFit="1"/>
    </xf>
    <xf numFmtId="0" fontId="9" fillId="0" borderId="3" xfId="26" applyFont="1" applyFill="1" applyBorder="1" applyAlignment="1">
      <alignment horizontal="center" vertical="center" shrinkToFit="1"/>
    </xf>
    <xf numFmtId="0" fontId="9" fillId="0" borderId="3" xfId="22" applyFont="1" applyFill="1" applyBorder="1" applyAlignment="1">
      <alignment vertical="center"/>
    </xf>
    <xf numFmtId="3" fontId="9" fillId="0" borderId="3" xfId="26" applyNumberFormat="1" applyFont="1" applyFill="1" applyBorder="1" applyAlignment="1">
      <alignment vertical="center"/>
    </xf>
    <xf numFmtId="0" fontId="9" fillId="0" borderId="0" xfId="0" applyFont="1" applyFill="1"/>
    <xf numFmtId="190" fontId="9" fillId="0" borderId="3" xfId="16" applyNumberFormat="1" applyFont="1" applyFill="1" applyBorder="1" applyAlignment="1">
      <alignment vertical="center"/>
    </xf>
    <xf numFmtId="190" fontId="1" fillId="0" borderId="3" xfId="16" applyNumberFormat="1" applyFont="1" applyFill="1" applyBorder="1" applyAlignment="1">
      <alignment vertical="center" shrinkToFit="1"/>
    </xf>
    <xf numFmtId="190" fontId="9" fillId="0" borderId="0" xfId="16" applyNumberFormat="1" applyFont="1" applyFill="1" applyAlignment="1">
      <alignment vertical="center"/>
    </xf>
    <xf numFmtId="190" fontId="9" fillId="0" borderId="3" xfId="16" applyNumberFormat="1" applyFont="1" applyFill="1" applyBorder="1" applyAlignment="1">
      <alignment horizontal="center" vertical="center"/>
    </xf>
    <xf numFmtId="190" fontId="9" fillId="0" borderId="3" xfId="16" applyNumberFormat="1" applyFont="1" applyFill="1" applyBorder="1" applyAlignment="1">
      <alignment horizontal="right" vertical="center"/>
    </xf>
    <xf numFmtId="190" fontId="1" fillId="0" borderId="3" xfId="16" applyNumberFormat="1" applyFont="1" applyBorder="1" applyAlignment="1">
      <alignment vertical="center"/>
    </xf>
    <xf numFmtId="190" fontId="9" fillId="0" borderId="6" xfId="16" applyNumberFormat="1" applyFont="1" applyFill="1" applyBorder="1" applyAlignment="1">
      <alignment horizontal="right" vertical="center"/>
    </xf>
    <xf numFmtId="187" fontId="9" fillId="0" borderId="3" xfId="0" applyNumberFormat="1" applyFont="1" applyFill="1" applyBorder="1" applyAlignment="1">
      <alignment horizontal="right" vertical="center"/>
    </xf>
    <xf numFmtId="9" fontId="9" fillId="0" borderId="3" xfId="0" applyNumberFormat="1" applyFont="1" applyFill="1" applyBorder="1" applyAlignment="1">
      <alignment vertical="center"/>
    </xf>
    <xf numFmtId="3" fontId="9" fillId="0" borderId="3" xfId="0" applyNumberFormat="1" applyFont="1" applyFill="1" applyBorder="1" applyAlignment="1">
      <alignment horizontal="right" vertical="center"/>
    </xf>
    <xf numFmtId="193" fontId="9" fillId="0" borderId="3" xfId="0" applyNumberFormat="1" applyFont="1" applyFill="1" applyBorder="1" applyAlignment="1">
      <alignment horizontal="right" vertical="center"/>
    </xf>
    <xf numFmtId="193" fontId="9" fillId="0" borderId="3" xfId="1" applyNumberFormat="1" applyFont="1" applyFill="1" applyBorder="1" applyAlignment="1">
      <alignment vertical="center"/>
    </xf>
    <xf numFmtId="0" fontId="9" fillId="0" borderId="5" xfId="0" applyFont="1" applyFill="1" applyBorder="1" applyAlignment="1">
      <alignment vertical="center"/>
    </xf>
    <xf numFmtId="0" fontId="9" fillId="0" borderId="8" xfId="0" applyFont="1" applyFill="1" applyBorder="1" applyAlignment="1">
      <alignment horizontal="center" vertical="center"/>
    </xf>
    <xf numFmtId="187" fontId="9" fillId="0" borderId="0" xfId="0" applyNumberFormat="1" applyFont="1" applyFill="1" applyAlignment="1">
      <alignment vertical="center"/>
    </xf>
    <xf numFmtId="38" fontId="9" fillId="0" borderId="0" xfId="33" applyFont="1" applyFill="1"/>
    <xf numFmtId="38" fontId="9" fillId="0" borderId="3" xfId="33" applyFont="1" applyFill="1" applyBorder="1" applyAlignment="1">
      <alignment vertical="center"/>
    </xf>
    <xf numFmtId="38" fontId="9" fillId="0" borderId="3" xfId="33" applyFont="1" applyFill="1" applyBorder="1" applyAlignment="1">
      <alignment horizontal="right" vertical="center"/>
    </xf>
    <xf numFmtId="38" fontId="9" fillId="0" borderId="3" xfId="33" applyFont="1" applyFill="1" applyBorder="1" applyAlignment="1">
      <alignment horizontal="center" vertical="center" shrinkToFit="1"/>
    </xf>
    <xf numFmtId="190" fontId="9" fillId="0" borderId="7" xfId="0" applyNumberFormat="1" applyFont="1" applyFill="1" applyBorder="1" applyAlignment="1">
      <alignment horizontal="center" vertical="center"/>
    </xf>
    <xf numFmtId="190" fontId="9" fillId="0" borderId="2" xfId="0" applyNumberFormat="1" applyFont="1" applyFill="1" applyBorder="1" applyAlignment="1">
      <alignment horizontal="center" vertical="center"/>
    </xf>
    <xf numFmtId="190" fontId="9" fillId="0" borderId="6" xfId="0" applyNumberFormat="1" applyFont="1" applyFill="1" applyBorder="1" applyAlignment="1">
      <alignment vertical="center"/>
    </xf>
    <xf numFmtId="0" fontId="9" fillId="0" borderId="2" xfId="0" applyFont="1" applyFill="1" applyBorder="1" applyAlignment="1">
      <alignment vertical="center" shrinkToFit="1"/>
    </xf>
    <xf numFmtId="191" fontId="9" fillId="0" borderId="3" xfId="0" applyNumberFormat="1" applyFont="1" applyFill="1" applyBorder="1" applyAlignment="1">
      <alignment horizontal="center" vertical="center" shrinkToFit="1"/>
    </xf>
    <xf numFmtId="191" fontId="9" fillId="0" borderId="3" xfId="0" applyNumberFormat="1" applyFont="1" applyFill="1" applyBorder="1" applyAlignment="1">
      <alignment horizontal="center" vertical="center" wrapText="1" shrinkToFit="1"/>
    </xf>
    <xf numFmtId="191" fontId="9" fillId="0" borderId="2" xfId="0" applyNumberFormat="1" applyFont="1" applyFill="1" applyBorder="1" applyAlignment="1">
      <alignment vertical="center" shrinkToFit="1"/>
    </xf>
    <xf numFmtId="0" fontId="11" fillId="0" borderId="3" xfId="0" applyFont="1" applyFill="1" applyBorder="1" applyAlignment="1">
      <alignment horizontal="center" vertical="center" wrapText="1" shrinkToFit="1"/>
    </xf>
    <xf numFmtId="191" fontId="9" fillId="0" borderId="0" xfId="0" applyNumberFormat="1" applyFont="1" applyFill="1" applyAlignment="1">
      <alignment vertical="center"/>
    </xf>
    <xf numFmtId="0" fontId="9" fillId="0" borderId="3" xfId="0" applyFont="1" applyFill="1" applyBorder="1" applyAlignment="1">
      <alignment horizontal="center" vertical="center" wrapText="1" shrinkToFit="1"/>
    </xf>
    <xf numFmtId="191" fontId="9" fillId="0" borderId="0" xfId="0" applyNumberFormat="1" applyFont="1" applyFill="1" applyBorder="1" applyAlignment="1">
      <alignment vertical="center"/>
    </xf>
    <xf numFmtId="191" fontId="9" fillId="0" borderId="0" xfId="0" applyNumberFormat="1" applyFont="1" applyFill="1" applyBorder="1" applyAlignment="1">
      <alignment vertical="center" shrinkToFit="1"/>
    </xf>
    <xf numFmtId="190" fontId="9" fillId="0" borderId="0" xfId="0" applyNumberFormat="1" applyFont="1" applyFill="1" applyBorder="1" applyAlignment="1">
      <alignment vertical="center"/>
    </xf>
    <xf numFmtId="0" fontId="12" fillId="0" borderId="1" xfId="0" applyFont="1" applyFill="1" applyBorder="1" applyAlignment="1">
      <alignment horizontal="center" vertical="center" wrapText="1" shrinkToFit="1"/>
    </xf>
    <xf numFmtId="0" fontId="9" fillId="0" borderId="0" xfId="0" applyFont="1" applyFill="1" applyBorder="1" applyAlignment="1">
      <alignment vertical="center"/>
    </xf>
    <xf numFmtId="190" fontId="9" fillId="0" borderId="1" xfId="0" applyNumberFormat="1" applyFont="1" applyFill="1" applyBorder="1" applyAlignment="1">
      <alignment vertical="center"/>
    </xf>
    <xf numFmtId="190" fontId="9" fillId="0" borderId="7" xfId="0" applyNumberFormat="1" applyFont="1" applyFill="1" applyBorder="1" applyAlignment="1">
      <alignment vertical="center"/>
    </xf>
    <xf numFmtId="0" fontId="13" fillId="0" borderId="0" xfId="0" applyFont="1" applyFill="1" applyAlignment="1">
      <alignment vertical="center"/>
    </xf>
    <xf numFmtId="190" fontId="9" fillId="0" borderId="11" xfId="0" applyNumberFormat="1" applyFont="1" applyFill="1" applyBorder="1" applyAlignment="1">
      <alignment vertical="center"/>
    </xf>
    <xf numFmtId="0" fontId="9" fillId="0" borderId="0" xfId="0" applyFont="1" applyFill="1" applyAlignment="1">
      <alignment horizontal="right" vertical="center"/>
    </xf>
    <xf numFmtId="190" fontId="9" fillId="0" borderId="13" xfId="0" applyNumberFormat="1" applyFont="1" applyFill="1" applyBorder="1" applyAlignment="1">
      <alignment vertical="center"/>
    </xf>
    <xf numFmtId="190" fontId="9" fillId="0" borderId="14" xfId="0" applyNumberFormat="1" applyFont="1" applyFill="1" applyBorder="1" applyAlignment="1">
      <alignment vertical="center"/>
    </xf>
    <xf numFmtId="185" fontId="1" fillId="0" borderId="3" xfId="26" applyNumberFormat="1" applyFont="1" applyBorder="1" applyAlignment="1">
      <alignment vertical="center"/>
    </xf>
    <xf numFmtId="49" fontId="6" fillId="0" borderId="0" xfId="19" applyNumberFormat="1" applyFont="1" applyFill="1" applyAlignment="1">
      <alignment vertical="center"/>
    </xf>
    <xf numFmtId="0" fontId="1" fillId="0" borderId="3" xfId="19" applyFont="1" applyFill="1" applyBorder="1" applyAlignment="1">
      <alignment horizontal="right" vertical="center"/>
    </xf>
    <xf numFmtId="189" fontId="1" fillId="0" borderId="3" xfId="19" applyNumberFormat="1" applyFont="1" applyFill="1" applyBorder="1" applyAlignment="1">
      <alignment horizontal="right" vertical="center"/>
    </xf>
    <xf numFmtId="189" fontId="1" fillId="0" borderId="3" xfId="19" applyNumberFormat="1" applyFont="1" applyFill="1" applyBorder="1" applyAlignment="1">
      <alignment vertical="center"/>
    </xf>
    <xf numFmtId="0" fontId="1" fillId="0" borderId="6" xfId="19" applyFont="1" applyFill="1" applyBorder="1" applyAlignment="1">
      <alignment horizontal="center" vertical="center"/>
    </xf>
    <xf numFmtId="189" fontId="1" fillId="0" borderId="4" xfId="19" applyNumberFormat="1" applyFont="1" applyFill="1" applyBorder="1" applyAlignment="1">
      <alignment horizontal="right" vertical="center"/>
    </xf>
    <xf numFmtId="189" fontId="1" fillId="0" borderId="4" xfId="19" applyNumberFormat="1" applyFont="1" applyFill="1" applyBorder="1" applyAlignment="1">
      <alignment vertical="center"/>
    </xf>
    <xf numFmtId="189" fontId="1" fillId="0" borderId="5" xfId="19" applyNumberFormat="1" applyFont="1" applyFill="1" applyBorder="1" applyAlignment="1">
      <alignment vertical="center"/>
    </xf>
    <xf numFmtId="0" fontId="1" fillId="0" borderId="4" xfId="19" applyFont="1" applyFill="1" applyBorder="1" applyAlignment="1">
      <alignment vertical="center"/>
    </xf>
    <xf numFmtId="199" fontId="1" fillId="0" borderId="4" xfId="19" applyNumberFormat="1" applyFont="1" applyFill="1" applyBorder="1" applyAlignment="1">
      <alignment vertical="center"/>
    </xf>
    <xf numFmtId="199" fontId="1" fillId="0" borderId="6" xfId="19" applyNumberFormat="1" applyFont="1" applyFill="1" applyBorder="1" applyAlignment="1">
      <alignment horizontal="right" vertical="center"/>
    </xf>
    <xf numFmtId="199" fontId="1" fillId="0" borderId="3" xfId="19" applyNumberFormat="1" applyFont="1" applyFill="1" applyBorder="1" applyAlignment="1">
      <alignment horizontal="right" vertical="center"/>
    </xf>
    <xf numFmtId="0" fontId="1" fillId="0" borderId="12" xfId="19" applyFont="1" applyFill="1" applyBorder="1" applyAlignment="1">
      <alignment horizontal="center" vertical="center"/>
    </xf>
    <xf numFmtId="189" fontId="1" fillId="0" borderId="5" xfId="19" applyNumberFormat="1" applyFont="1" applyFill="1" applyBorder="1" applyAlignment="1">
      <alignment horizontal="right" vertical="center"/>
    </xf>
    <xf numFmtId="199" fontId="1" fillId="0" borderId="3" xfId="19" applyNumberFormat="1" applyFont="1" applyFill="1" applyBorder="1" applyAlignment="1">
      <alignment vertical="center"/>
    </xf>
    <xf numFmtId="0" fontId="1" fillId="0" borderId="15" xfId="19" applyFont="1" applyFill="1" applyBorder="1" applyAlignment="1">
      <alignment vertical="center"/>
    </xf>
    <xf numFmtId="0" fontId="10" fillId="0" borderId="0" xfId="18" applyFont="1" applyFill="1"/>
    <xf numFmtId="0" fontId="9" fillId="0" borderId="2" xfId="18" applyFont="1" applyFill="1" applyBorder="1"/>
    <xf numFmtId="0" fontId="13" fillId="0" borderId="0" xfId="18" applyFont="1" applyFill="1"/>
    <xf numFmtId="0" fontId="13" fillId="0" borderId="0" xfId="18" applyFont="1" applyFill="1" applyAlignment="1">
      <alignment horizontal="right" vertical="top"/>
    </xf>
    <xf numFmtId="0" fontId="1" fillId="0" borderId="16" xfId="22" applyFont="1" applyFill="1" applyBorder="1" applyAlignment="1">
      <alignment horizontal="center" vertical="center"/>
    </xf>
    <xf numFmtId="38" fontId="1" fillId="0" borderId="3" xfId="13" applyFont="1" applyFill="1" applyBorder="1" applyAlignment="1">
      <alignment vertical="center"/>
    </xf>
    <xf numFmtId="194" fontId="0" fillId="0" borderId="3" xfId="0" applyNumberFormat="1" applyFont="1" applyBorder="1" applyAlignment="1">
      <alignment vertical="center"/>
    </xf>
    <xf numFmtId="38" fontId="0" fillId="0" borderId="3" xfId="33" applyFont="1" applyFill="1" applyBorder="1" applyAlignment="1">
      <alignment vertical="center"/>
    </xf>
    <xf numFmtId="0" fontId="0" fillId="0" borderId="3" xfId="0" applyFont="1" applyFill="1" applyBorder="1"/>
    <xf numFmtId="0" fontId="0" fillId="0" borderId="4" xfId="0" applyFont="1" applyFill="1" applyBorder="1"/>
    <xf numFmtId="3" fontId="0" fillId="0" borderId="3" xfId="0" applyNumberFormat="1" applyFont="1" applyBorder="1"/>
    <xf numFmtId="38" fontId="0" fillId="0" borderId="3" xfId="33" applyFont="1" applyFill="1" applyBorder="1"/>
    <xf numFmtId="176" fontId="0" fillId="0" borderId="3" xfId="0" applyNumberFormat="1" applyFont="1" applyBorder="1"/>
    <xf numFmtId="192" fontId="0" fillId="0" borderId="3" xfId="0" applyNumberFormat="1" applyFont="1" applyBorder="1"/>
    <xf numFmtId="3" fontId="0" fillId="0" borderId="3" xfId="0" applyNumberFormat="1" applyFont="1" applyBorder="1" applyAlignment="1">
      <alignment horizontal="right"/>
    </xf>
    <xf numFmtId="176" fontId="0" fillId="0" borderId="3" xfId="0" applyNumberFormat="1" applyFont="1" applyBorder="1" applyAlignment="1">
      <alignment horizontal="right"/>
    </xf>
    <xf numFmtId="49" fontId="0" fillId="0" borderId="3" xfId="0" applyNumberFormat="1" applyBorder="1" applyAlignment="1">
      <alignment horizontal="distributed" vertical="center"/>
    </xf>
    <xf numFmtId="200" fontId="0" fillId="0" borderId="3" xfId="0" applyNumberFormat="1" applyBorder="1" applyAlignment="1">
      <alignment horizontal="distributed" vertical="center"/>
    </xf>
    <xf numFmtId="58" fontId="0" fillId="0" borderId="3" xfId="0" applyNumberFormat="1" applyBorder="1" applyAlignment="1">
      <alignment horizontal="distributed" vertical="center"/>
    </xf>
    <xf numFmtId="49" fontId="0" fillId="0" borderId="3" xfId="0" applyNumberFormat="1" applyBorder="1" applyAlignment="1">
      <alignment vertical="center"/>
    </xf>
    <xf numFmtId="0" fontId="0" fillId="0" borderId="3" xfId="0" applyBorder="1" applyAlignment="1">
      <alignment vertical="center"/>
    </xf>
    <xf numFmtId="190" fontId="0" fillId="0" borderId="3" xfId="0" applyNumberFormat="1" applyBorder="1" applyAlignment="1">
      <alignment horizontal="center" vertical="center"/>
    </xf>
    <xf numFmtId="190" fontId="0" fillId="0" borderId="4" xfId="0" applyNumberFormat="1" applyBorder="1" applyAlignment="1">
      <alignment vertical="center"/>
    </xf>
    <xf numFmtId="190" fontId="1" fillId="0" borderId="4" xfId="19" applyNumberFormat="1" applyFont="1" applyBorder="1" applyAlignment="1">
      <alignment vertical="center"/>
    </xf>
    <xf numFmtId="190" fontId="0" fillId="0" borderId="5" xfId="0" applyNumberFormat="1" applyBorder="1" applyAlignment="1">
      <alignment vertical="center"/>
    </xf>
    <xf numFmtId="190" fontId="1" fillId="0" borderId="5" xfId="26" applyNumberFormat="1" applyBorder="1" applyAlignment="1">
      <alignment vertical="center"/>
    </xf>
    <xf numFmtId="190" fontId="1" fillId="0" borderId="1" xfId="3" applyNumberFormat="1" applyFont="1" applyFill="1" applyBorder="1" applyAlignment="1">
      <alignment vertical="center"/>
    </xf>
    <xf numFmtId="190" fontId="1" fillId="0" borderId="2" xfId="16" applyNumberFormat="1" applyFont="1" applyBorder="1" applyAlignment="1">
      <alignment vertical="center"/>
    </xf>
    <xf numFmtId="190" fontId="0" fillId="0" borderId="12" xfId="0" applyNumberFormat="1" applyBorder="1" applyAlignment="1">
      <alignment horizontal="center" vertical="center"/>
    </xf>
    <xf numFmtId="180" fontId="0" fillId="0" borderId="3" xfId="0" applyNumberFormat="1" applyBorder="1" applyAlignment="1">
      <alignment vertical="center"/>
    </xf>
    <xf numFmtId="180" fontId="0" fillId="0" borderId="5" xfId="0" applyNumberFormat="1" applyBorder="1" applyAlignment="1">
      <alignment vertical="center"/>
    </xf>
    <xf numFmtId="195" fontId="1" fillId="0" borderId="3" xfId="3" applyNumberFormat="1" applyFont="1" applyFill="1" applyBorder="1" applyAlignment="1">
      <alignment vertical="center"/>
    </xf>
    <xf numFmtId="195" fontId="1" fillId="0" borderId="5" xfId="3" applyNumberFormat="1" applyFont="1" applyFill="1" applyBorder="1" applyAlignment="1">
      <alignment vertical="center"/>
    </xf>
    <xf numFmtId="195" fontId="1" fillId="0" borderId="1" xfId="3" applyNumberFormat="1" applyFont="1" applyFill="1" applyBorder="1" applyAlignment="1">
      <alignment vertical="center"/>
    </xf>
    <xf numFmtId="195" fontId="1" fillId="0" borderId="2" xfId="3" applyNumberFormat="1" applyFont="1" applyFill="1" applyBorder="1" applyAlignment="1">
      <alignment vertical="center"/>
    </xf>
    <xf numFmtId="180" fontId="0" fillId="0" borderId="3" xfId="0" applyNumberFormat="1" applyBorder="1" applyAlignment="1">
      <alignment horizontal="right" vertical="center"/>
    </xf>
    <xf numFmtId="180" fontId="0" fillId="0" borderId="6" xfId="0" applyNumberFormat="1" applyBorder="1" applyAlignment="1">
      <alignment vertical="center"/>
    </xf>
    <xf numFmtId="195" fontId="1" fillId="0" borderId="6" xfId="3" applyNumberFormat="1" applyFont="1" applyFill="1" applyBorder="1" applyAlignment="1">
      <alignment vertical="center"/>
    </xf>
    <xf numFmtId="190" fontId="0" fillId="0" borderId="13" xfId="0" applyNumberFormat="1" applyBorder="1" applyAlignment="1">
      <alignment horizontal="center" vertical="center"/>
    </xf>
    <xf numFmtId="0" fontId="14" fillId="0" borderId="0" xfId="0" applyFont="1"/>
    <xf numFmtId="0" fontId="15" fillId="0" borderId="0" xfId="0" applyFont="1" applyFill="1"/>
    <xf numFmtId="0" fontId="16" fillId="0" borderId="0" xfId="0" applyFont="1" applyFill="1"/>
    <xf numFmtId="0" fontId="0" fillId="0" borderId="0" xfId="0" applyFont="1" applyFill="1" applyAlignment="1"/>
    <xf numFmtId="58" fontId="17" fillId="0" borderId="0" xfId="0" applyNumberFormat="1" applyFont="1"/>
    <xf numFmtId="0" fontId="6" fillId="0" borderId="0" xfId="22" applyFont="1" applyFill="1" applyAlignment="1">
      <alignment vertical="center"/>
    </xf>
    <xf numFmtId="0" fontId="1" fillId="0" borderId="1" xfId="22" applyFont="1" applyFill="1" applyBorder="1" applyAlignment="1">
      <alignment horizontal="center" vertical="center"/>
    </xf>
    <xf numFmtId="0" fontId="1" fillId="0" borderId="2" xfId="22" applyFont="1" applyFill="1" applyBorder="1" applyAlignment="1">
      <alignment horizontal="right" vertical="center"/>
    </xf>
    <xf numFmtId="0" fontId="1" fillId="0" borderId="2" xfId="22" applyFont="1" applyFill="1" applyBorder="1" applyAlignment="1">
      <alignment horizontal="center" vertical="center"/>
    </xf>
    <xf numFmtId="0" fontId="1" fillId="0" borderId="3" xfId="22" applyFont="1" applyFill="1" applyBorder="1" applyAlignment="1">
      <alignment horizontal="center" vertical="center"/>
    </xf>
    <xf numFmtId="0" fontId="1" fillId="0" borderId="3" xfId="22" applyFont="1" applyFill="1" applyBorder="1" applyAlignment="1">
      <alignment vertical="center"/>
    </xf>
    <xf numFmtId="182" fontId="1" fillId="0" borderId="3" xfId="22" applyNumberFormat="1" applyFont="1" applyFill="1" applyBorder="1" applyAlignment="1">
      <alignment vertical="center"/>
    </xf>
    <xf numFmtId="192" fontId="1" fillId="0" borderId="3" xfId="22" applyNumberFormat="1" applyFont="1" applyFill="1" applyBorder="1" applyAlignment="1">
      <alignment vertical="center"/>
    </xf>
    <xf numFmtId="176" fontId="1" fillId="0" borderId="3" xfId="22" applyNumberFormat="1" applyFont="1" applyFill="1" applyBorder="1" applyAlignment="1">
      <alignment vertical="center"/>
    </xf>
    <xf numFmtId="0" fontId="1" fillId="0" borderId="4" xfId="22" applyFont="1" applyFill="1" applyBorder="1" applyAlignment="1">
      <alignment horizontal="center" vertical="center"/>
    </xf>
    <xf numFmtId="4" fontId="1" fillId="0" borderId="3" xfId="22" applyNumberFormat="1" applyFont="1" applyFill="1" applyBorder="1" applyAlignment="1">
      <alignment horizontal="right" vertical="center"/>
    </xf>
    <xf numFmtId="176" fontId="1" fillId="0" borderId="5" xfId="22" applyNumberFormat="1" applyFont="1" applyFill="1" applyBorder="1" applyAlignment="1">
      <alignment horizontal="right" vertical="center"/>
    </xf>
    <xf numFmtId="176" fontId="1" fillId="0" borderId="3" xfId="22" applyNumberFormat="1" applyFont="1" applyFill="1" applyBorder="1" applyAlignment="1">
      <alignment horizontal="right" vertical="center"/>
    </xf>
    <xf numFmtId="4" fontId="1" fillId="0" borderId="3" xfId="21" applyNumberFormat="1" applyFont="1" applyFill="1" applyBorder="1" applyAlignment="1">
      <alignment vertical="center"/>
    </xf>
    <xf numFmtId="0" fontId="1" fillId="0" borderId="0" xfId="22" applyFont="1" applyFill="1" applyBorder="1" applyAlignment="1">
      <alignment horizontal="center" vertical="center"/>
    </xf>
    <xf numFmtId="38" fontId="1" fillId="0" borderId="0" xfId="22" applyNumberFormat="1" applyFont="1" applyFill="1" applyBorder="1" applyAlignment="1">
      <alignment vertical="center"/>
    </xf>
    <xf numFmtId="0" fontId="1" fillId="0" borderId="0" xfId="22" applyFont="1" applyFill="1" applyBorder="1" applyAlignment="1">
      <alignment vertical="center"/>
    </xf>
    <xf numFmtId="0" fontId="1" fillId="0" borderId="0" xfId="22" applyFont="1" applyFill="1" applyAlignment="1">
      <alignment vertical="center"/>
    </xf>
    <xf numFmtId="176" fontId="1" fillId="0" borderId="0" xfId="22" applyNumberFormat="1" applyFont="1" applyFill="1" applyAlignment="1">
      <alignment vertical="center"/>
    </xf>
    <xf numFmtId="182" fontId="1" fillId="0" borderId="0" xfId="21" applyNumberFormat="1" applyFont="1" applyFill="1" applyAlignment="1">
      <alignment vertical="center"/>
    </xf>
    <xf numFmtId="4" fontId="1" fillId="0" borderId="0" xfId="22" applyNumberFormat="1" applyFont="1" applyFill="1" applyAlignment="1">
      <alignment vertical="center"/>
    </xf>
    <xf numFmtId="38" fontId="1" fillId="0" borderId="0" xfId="14" applyFont="1" applyFill="1" applyBorder="1" applyAlignment="1">
      <alignment vertical="center"/>
    </xf>
    <xf numFmtId="0" fontId="10" fillId="0" borderId="0" xfId="0" applyFont="1" applyFill="1" applyAlignment="1">
      <alignment vertical="center"/>
    </xf>
    <xf numFmtId="0" fontId="9" fillId="0" borderId="0" xfId="0" applyFont="1" applyFill="1" applyAlignment="1">
      <alignment vertical="center"/>
    </xf>
    <xf numFmtId="186" fontId="9" fillId="0" borderId="0" xfId="0" applyNumberFormat="1" applyFont="1" applyFill="1" applyAlignment="1">
      <alignment vertical="center"/>
    </xf>
    <xf numFmtId="0" fontId="9" fillId="0" borderId="4" xfId="0" applyFont="1" applyFill="1" applyBorder="1" applyAlignment="1">
      <alignment vertical="center"/>
    </xf>
    <xf numFmtId="0" fontId="9" fillId="0" borderId="5" xfId="0" applyFont="1" applyFill="1" applyBorder="1" applyAlignment="1">
      <alignment horizontal="center" vertical="center"/>
    </xf>
    <xf numFmtId="0" fontId="9" fillId="0" borderId="6" xfId="0" applyFont="1" applyFill="1" applyBorder="1" applyAlignment="1">
      <alignment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186" fontId="9" fillId="0" borderId="3" xfId="0" applyNumberFormat="1" applyFont="1" applyFill="1" applyBorder="1" applyAlignment="1">
      <alignment horizontal="center" vertical="center"/>
    </xf>
    <xf numFmtId="0" fontId="9" fillId="0" borderId="2" xfId="0" applyFont="1" applyFill="1" applyBorder="1" applyAlignment="1">
      <alignment horizontal="center" vertical="center"/>
    </xf>
    <xf numFmtId="187" fontId="9" fillId="0" borderId="3" xfId="0" applyNumberFormat="1" applyFont="1" applyFill="1" applyBorder="1" applyAlignment="1">
      <alignment vertical="center"/>
    </xf>
    <xf numFmtId="186" fontId="9" fillId="0" borderId="3" xfId="0" applyNumberFormat="1" applyFont="1" applyFill="1" applyBorder="1" applyAlignment="1">
      <alignment vertical="center"/>
    </xf>
    <xf numFmtId="181" fontId="9" fillId="0" borderId="3" xfId="0" applyNumberFormat="1" applyFont="1" applyFill="1" applyBorder="1" applyAlignment="1">
      <alignment vertical="center"/>
    </xf>
    <xf numFmtId="187" fontId="9" fillId="0" borderId="0" xfId="0" applyNumberFormat="1" applyFont="1" applyFill="1" applyBorder="1" applyAlignment="1">
      <alignment vertical="center"/>
    </xf>
    <xf numFmtId="187" fontId="9" fillId="0" borderId="0" xfId="0" applyNumberFormat="1" applyFont="1" applyFill="1" applyBorder="1" applyAlignment="1">
      <alignment horizontal="center" vertical="center"/>
    </xf>
    <xf numFmtId="186" fontId="9" fillId="0" borderId="0" xfId="0" applyNumberFormat="1" applyFont="1" applyFill="1" applyBorder="1" applyAlignment="1">
      <alignment vertical="center"/>
    </xf>
    <xf numFmtId="182" fontId="9" fillId="0" borderId="0" xfId="0" applyNumberFormat="1" applyFont="1" applyFill="1" applyBorder="1" applyAlignment="1">
      <alignment vertical="center"/>
    </xf>
    <xf numFmtId="181" fontId="9" fillId="0" borderId="0" xfId="0" applyNumberFormat="1" applyFont="1" applyFill="1" applyBorder="1" applyAlignment="1">
      <alignment vertical="center"/>
    </xf>
    <xf numFmtId="0" fontId="6" fillId="0" borderId="0" xfId="0" applyFont="1" applyFill="1" applyAlignment="1">
      <alignment vertical="center"/>
    </xf>
    <xf numFmtId="0" fontId="0" fillId="0" borderId="0" xfId="0" applyFont="1" applyFill="1" applyAlignment="1">
      <alignment vertical="center"/>
    </xf>
    <xf numFmtId="0" fontId="0" fillId="0" borderId="3" xfId="26" applyFont="1" applyFill="1" applyBorder="1" applyAlignment="1">
      <alignment horizontal="center" vertical="center" shrinkToFit="1"/>
    </xf>
    <xf numFmtId="0" fontId="0" fillId="0" borderId="0" xfId="26" applyFont="1" applyFill="1" applyAlignment="1">
      <alignment vertical="center" shrinkToFit="1"/>
    </xf>
    <xf numFmtId="0" fontId="0" fillId="0" borderId="3" xfId="0" applyFont="1" applyFill="1" applyBorder="1" applyAlignment="1">
      <alignment horizontal="center" vertical="center"/>
    </xf>
    <xf numFmtId="0" fontId="0" fillId="0" borderId="3" xfId="22" applyFont="1" applyFill="1" applyBorder="1" applyAlignment="1">
      <alignment vertical="center"/>
    </xf>
    <xf numFmtId="192" fontId="0" fillId="0" borderId="3" xfId="22" applyNumberFormat="1" applyFont="1" applyFill="1" applyBorder="1" applyAlignment="1">
      <alignment vertical="center"/>
    </xf>
    <xf numFmtId="198" fontId="0" fillId="0" borderId="3" xfId="26" applyNumberFormat="1" applyFont="1" applyFill="1" applyBorder="1" applyAlignment="1">
      <alignment vertical="center"/>
    </xf>
    <xf numFmtId="196" fontId="0" fillId="0" borderId="3" xfId="26" applyNumberFormat="1" applyFont="1" applyFill="1" applyBorder="1" applyAlignment="1">
      <alignment vertical="center"/>
    </xf>
    <xf numFmtId="0" fontId="0" fillId="0" borderId="3" xfId="22" applyFont="1" applyBorder="1" applyAlignment="1">
      <alignment vertical="center"/>
    </xf>
    <xf numFmtId="192" fontId="0" fillId="0" borderId="3" xfId="22" applyNumberFormat="1" applyFont="1" applyBorder="1" applyAlignment="1">
      <alignment vertical="center"/>
    </xf>
    <xf numFmtId="198" fontId="0" fillId="0" borderId="3" xfId="26" applyNumberFormat="1" applyFont="1" applyBorder="1" applyAlignment="1">
      <alignment vertical="center"/>
    </xf>
    <xf numFmtId="196" fontId="0" fillId="0" borderId="3" xfId="26" applyNumberFormat="1" applyFont="1" applyBorder="1" applyAlignment="1">
      <alignment vertical="center"/>
    </xf>
    <xf numFmtId="3" fontId="0" fillId="0" borderId="3" xfId="26" applyNumberFormat="1" applyFont="1" applyFill="1" applyBorder="1" applyAlignment="1">
      <alignment vertical="center"/>
    </xf>
    <xf numFmtId="186" fontId="0" fillId="0" borderId="3" xfId="0" applyNumberFormat="1" applyFont="1" applyFill="1" applyBorder="1" applyAlignment="1">
      <alignment vertical="center"/>
    </xf>
    <xf numFmtId="3" fontId="0" fillId="0" borderId="3" xfId="26" applyNumberFormat="1" applyFont="1" applyBorder="1" applyAlignment="1">
      <alignment vertical="center"/>
    </xf>
    <xf numFmtId="190" fontId="6" fillId="0" borderId="0" xfId="16" applyNumberFormat="1" applyFont="1" applyFill="1" applyAlignment="1">
      <alignment vertical="center"/>
    </xf>
    <xf numFmtId="190" fontId="1" fillId="0" borderId="0" xfId="16" applyNumberFormat="1" applyFont="1" applyFill="1" applyAlignment="1">
      <alignment vertical="center"/>
    </xf>
    <xf numFmtId="190" fontId="1" fillId="0" borderId="0" xfId="16" applyNumberFormat="1" applyFont="1" applyFill="1" applyAlignment="1">
      <alignment horizontal="right" vertical="center"/>
    </xf>
    <xf numFmtId="0" fontId="1" fillId="0" borderId="0" xfId="0" applyFont="1" applyFill="1"/>
    <xf numFmtId="190" fontId="1" fillId="0" borderId="3" xfId="16" applyNumberFormat="1" applyFont="1" applyFill="1" applyBorder="1" applyAlignment="1">
      <alignment horizontal="center" vertical="center"/>
    </xf>
    <xf numFmtId="190" fontId="1" fillId="0" borderId="2" xfId="16" applyNumberFormat="1" applyFont="1" applyFill="1" applyBorder="1" applyAlignment="1">
      <alignment vertical="center"/>
    </xf>
    <xf numFmtId="190" fontId="1" fillId="0" borderId="3" xfId="16" applyNumberFormat="1" applyFont="1" applyFill="1" applyBorder="1" applyAlignment="1">
      <alignment horizontal="right" vertical="center"/>
    </xf>
    <xf numFmtId="190" fontId="1" fillId="0" borderId="3" xfId="16" applyNumberFormat="1" applyFont="1" applyFill="1" applyBorder="1" applyAlignment="1">
      <alignment vertical="center"/>
    </xf>
    <xf numFmtId="0" fontId="1" fillId="0" borderId="0" xfId="0" applyFont="1"/>
    <xf numFmtId="190" fontId="1" fillId="0" borderId="0" xfId="16" applyNumberFormat="1" applyFont="1" applyFill="1" applyAlignment="1">
      <alignment vertical="center" shrinkToFit="1"/>
    </xf>
    <xf numFmtId="190" fontId="1" fillId="0" borderId="6" xfId="16" applyNumberFormat="1" applyFont="1" applyFill="1" applyBorder="1" applyAlignment="1">
      <alignment horizontal="center" vertical="center"/>
    </xf>
    <xf numFmtId="190" fontId="1" fillId="0" borderId="6" xfId="16" applyNumberFormat="1" applyFont="1" applyFill="1" applyBorder="1" applyAlignment="1">
      <alignment horizontal="right" vertical="center"/>
    </xf>
    <xf numFmtId="0" fontId="1" fillId="0" borderId="0" xfId="0" applyFont="1" applyFill="1" applyAlignment="1">
      <alignment vertical="center"/>
    </xf>
    <xf numFmtId="0" fontId="9" fillId="0" borderId="6" xfId="0" applyFont="1" applyFill="1" applyBorder="1" applyAlignment="1">
      <alignment horizontal="center" vertical="center"/>
    </xf>
    <xf numFmtId="0" fontId="9" fillId="0" borderId="0" xfId="0" applyFont="1" applyFill="1" applyAlignment="1">
      <alignment horizontal="center" vertical="center"/>
    </xf>
    <xf numFmtId="38" fontId="9" fillId="0" borderId="0" xfId="0" applyNumberFormat="1" applyFont="1" applyFill="1" applyAlignment="1">
      <alignment horizontal="center" vertical="center"/>
    </xf>
    <xf numFmtId="0" fontId="9" fillId="0" borderId="1" xfId="0" applyFont="1" applyFill="1" applyBorder="1" applyAlignment="1">
      <alignment horizontal="center" vertical="center" wrapText="1"/>
    </xf>
    <xf numFmtId="0" fontId="10" fillId="0" borderId="0" xfId="22" applyFont="1" applyFill="1" applyAlignment="1">
      <alignment vertical="center"/>
    </xf>
    <xf numFmtId="0" fontId="9" fillId="0" borderId="0" xfId="22" applyFont="1" applyFill="1" applyAlignment="1">
      <alignment vertical="center"/>
    </xf>
    <xf numFmtId="190" fontId="9" fillId="0" borderId="3" xfId="0" applyNumberFormat="1" applyFont="1" applyFill="1" applyBorder="1" applyAlignment="1">
      <alignment vertical="center"/>
    </xf>
    <xf numFmtId="190" fontId="9" fillId="0" borderId="2" xfId="0" applyNumberFormat="1" applyFont="1" applyFill="1" applyBorder="1" applyAlignment="1">
      <alignment vertical="center"/>
    </xf>
    <xf numFmtId="190" fontId="9" fillId="0" borderId="3" xfId="0" applyNumberFormat="1" applyFont="1" applyFill="1" applyBorder="1" applyAlignment="1">
      <alignment horizontal="center" vertical="center"/>
    </xf>
    <xf numFmtId="49" fontId="6" fillId="0" borderId="0" xfId="26" applyNumberFormat="1" applyFont="1" applyFill="1"/>
    <xf numFmtId="49" fontId="1" fillId="0" borderId="3" xfId="26" applyNumberFormat="1" applyFont="1" applyFill="1" applyBorder="1" applyAlignment="1">
      <alignment horizontal="center" vertical="center"/>
    </xf>
    <xf numFmtId="185" fontId="1" fillId="0" borderId="3" xfId="26" applyNumberFormat="1" applyFont="1" applyFill="1" applyBorder="1" applyAlignment="1">
      <alignment vertical="center"/>
    </xf>
    <xf numFmtId="190" fontId="1" fillId="0" borderId="5" xfId="26" applyNumberFormat="1" applyFont="1" applyFill="1" applyBorder="1" applyAlignment="1">
      <alignment vertical="center"/>
    </xf>
    <xf numFmtId="190" fontId="1" fillId="0" borderId="1" xfId="26" applyNumberFormat="1" applyFont="1" applyFill="1" applyBorder="1" applyAlignment="1">
      <alignment vertical="center"/>
    </xf>
    <xf numFmtId="190" fontId="1" fillId="0" borderId="10" xfId="26" applyNumberFormat="1" applyFont="1" applyFill="1" applyBorder="1" applyAlignment="1">
      <alignment vertical="center"/>
    </xf>
    <xf numFmtId="185" fontId="1" fillId="0" borderId="1" xfId="26" applyNumberFormat="1" applyFont="1" applyFill="1" applyBorder="1" applyAlignment="1">
      <alignment vertical="center"/>
    </xf>
    <xf numFmtId="0" fontId="1" fillId="0" borderId="0" xfId="0" applyFont="1" applyFill="1" applyBorder="1" applyAlignment="1">
      <alignment vertical="center"/>
    </xf>
    <xf numFmtId="0" fontId="1" fillId="0" borderId="3" xfId="19" applyFont="1" applyFill="1" applyBorder="1" applyAlignment="1">
      <alignment horizontal="center" vertical="center"/>
    </xf>
    <xf numFmtId="189" fontId="1" fillId="0" borderId="3" xfId="0" applyNumberFormat="1" applyFont="1" applyFill="1" applyBorder="1" applyAlignment="1">
      <alignment horizontal="right" vertical="center"/>
    </xf>
    <xf numFmtId="0" fontId="1" fillId="0" borderId="4" xfId="19" applyFont="1" applyFill="1" applyBorder="1" applyAlignment="1">
      <alignment horizontal="center" vertical="center"/>
    </xf>
    <xf numFmtId="189" fontId="1" fillId="0" borderId="5" xfId="11" applyNumberFormat="1" applyFont="1" applyFill="1" applyBorder="1" applyAlignment="1">
      <alignment horizontal="right" vertical="center"/>
    </xf>
    <xf numFmtId="0" fontId="1" fillId="0" borderId="15" xfId="19" applyFont="1" applyFill="1" applyBorder="1" applyAlignment="1">
      <alignment horizontal="center" vertical="center"/>
    </xf>
    <xf numFmtId="0" fontId="1" fillId="0" borderId="2" xfId="26" applyFont="1" applyFill="1" applyBorder="1" applyAlignment="1">
      <alignment vertical="center"/>
    </xf>
    <xf numFmtId="0" fontId="23" fillId="0" borderId="3" xfId="0" applyFont="1" applyFill="1" applyBorder="1" applyAlignment="1">
      <alignment horizontal="center" vertical="center" wrapText="1" shrinkToFit="1"/>
    </xf>
    <xf numFmtId="190" fontId="1" fillId="0" borderId="4" xfId="19" applyNumberFormat="1" applyFont="1" applyFill="1" applyBorder="1" applyAlignment="1">
      <alignment vertical="center"/>
    </xf>
    <xf numFmtId="190" fontId="1" fillId="0" borderId="15" xfId="19" applyNumberFormat="1" applyFont="1" applyFill="1" applyBorder="1" applyAlignment="1">
      <alignment vertical="center"/>
    </xf>
    <xf numFmtId="191" fontId="1" fillId="0" borderId="3" xfId="19" applyNumberFormat="1" applyFont="1" applyFill="1" applyBorder="1" applyAlignment="1">
      <alignment vertical="center"/>
    </xf>
    <xf numFmtId="188" fontId="1" fillId="0" borderId="3" xfId="19" applyNumberFormat="1" applyFont="1" applyFill="1" applyBorder="1" applyAlignment="1">
      <alignment vertical="center"/>
    </xf>
    <xf numFmtId="189" fontId="1" fillId="0" borderId="15" xfId="19" applyNumberFormat="1" applyFont="1" applyFill="1" applyBorder="1" applyAlignment="1">
      <alignment vertical="center"/>
    </xf>
    <xf numFmtId="189" fontId="1" fillId="0" borderId="0" xfId="19" applyNumberFormat="1" applyFont="1" applyFill="1" applyBorder="1" applyAlignment="1">
      <alignment vertical="center"/>
    </xf>
    <xf numFmtId="189" fontId="1" fillId="0" borderId="0" xfId="19" applyNumberFormat="1" applyFont="1" applyAlignment="1">
      <alignment vertical="center"/>
    </xf>
    <xf numFmtId="189" fontId="18" fillId="0" borderId="3" xfId="19" applyNumberFormat="1" applyFont="1" applyFill="1" applyBorder="1" applyAlignment="1">
      <alignment vertical="center"/>
    </xf>
    <xf numFmtId="189" fontId="18" fillId="0" borderId="0" xfId="19" applyNumberFormat="1" applyFont="1" applyAlignment="1">
      <alignment vertical="center"/>
    </xf>
    <xf numFmtId="0" fontId="18" fillId="0" borderId="0" xfId="22" applyFont="1" applyFill="1" applyAlignment="1">
      <alignment vertical="center"/>
    </xf>
    <xf numFmtId="0" fontId="18" fillId="0" borderId="3" xfId="19" applyFont="1" applyFill="1" applyBorder="1" applyAlignment="1">
      <alignment horizontal="center" vertical="center"/>
    </xf>
    <xf numFmtId="0" fontId="9" fillId="0" borderId="1" xfId="22" applyFont="1" applyFill="1" applyBorder="1" applyAlignment="1">
      <alignment horizontal="center" vertical="center"/>
    </xf>
    <xf numFmtId="0" fontId="9" fillId="0" borderId="3" xfId="22" applyFont="1" applyFill="1" applyBorder="1" applyAlignment="1">
      <alignment horizontal="center" vertical="center"/>
    </xf>
    <xf numFmtId="0" fontId="13" fillId="0" borderId="0" xfId="16" applyFont="1" applyFill="1" applyAlignment="1">
      <alignment vertical="center"/>
    </xf>
    <xf numFmtId="0" fontId="1" fillId="0" borderId="5" xfId="0" applyFont="1" applyFill="1" applyBorder="1" applyAlignment="1">
      <alignment horizontal="center" vertical="center"/>
    </xf>
    <xf numFmtId="0" fontId="1" fillId="0" borderId="6" xfId="26" applyFont="1" applyFill="1" applyBorder="1" applyAlignment="1">
      <alignment horizontal="center" vertical="center"/>
    </xf>
    <xf numFmtId="0" fontId="1" fillId="0" borderId="2" xfId="0" applyFont="1" applyFill="1" applyBorder="1" applyAlignment="1">
      <alignment horizontal="center" vertical="center"/>
    </xf>
    <xf numFmtId="190" fontId="1" fillId="0" borderId="3" xfId="0" applyNumberFormat="1" applyFont="1" applyFill="1" applyBorder="1" applyAlignment="1">
      <alignment vertical="center"/>
    </xf>
    <xf numFmtId="190" fontId="1" fillId="0" borderId="3" xfId="0" applyNumberFormat="1" applyFont="1" applyBorder="1" applyAlignment="1">
      <alignment vertical="center"/>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188" fontId="1" fillId="0" borderId="3" xfId="0" applyNumberFormat="1" applyFont="1" applyFill="1" applyBorder="1" applyAlignment="1">
      <alignment vertical="center"/>
    </xf>
    <xf numFmtId="185" fontId="1" fillId="0" borderId="4" xfId="0" applyNumberFormat="1" applyFont="1" applyFill="1" applyBorder="1" applyAlignment="1">
      <alignment vertical="center"/>
    </xf>
    <xf numFmtId="2" fontId="1" fillId="0" borderId="3" xfId="0" applyNumberFormat="1" applyFont="1" applyFill="1" applyBorder="1" applyAlignment="1">
      <alignment vertical="center"/>
    </xf>
    <xf numFmtId="188" fontId="1" fillId="0" borderId="3" xfId="0" applyNumberFormat="1" applyFont="1" applyFill="1" applyBorder="1" applyAlignment="1">
      <alignment horizontal="right" vertical="center"/>
    </xf>
    <xf numFmtId="184" fontId="1" fillId="0" borderId="4" xfId="0" applyNumberFormat="1" applyFont="1" applyFill="1" applyBorder="1" applyAlignment="1">
      <alignment vertical="center"/>
    </xf>
    <xf numFmtId="190" fontId="1" fillId="0" borderId="3" xfId="0" applyNumberFormat="1" applyFont="1" applyFill="1" applyBorder="1" applyAlignment="1">
      <alignment horizontal="right" vertical="center"/>
    </xf>
    <xf numFmtId="185" fontId="1" fillId="0" borderId="4" xfId="0" applyNumberFormat="1" applyFont="1" applyFill="1" applyBorder="1" applyAlignment="1">
      <alignment horizontal="right" vertical="center"/>
    </xf>
    <xf numFmtId="190" fontId="1" fillId="0" borderId="3" xfId="0" applyNumberFormat="1" applyFont="1" applyBorder="1" applyAlignment="1">
      <alignment horizontal="right" vertical="center"/>
    </xf>
    <xf numFmtId="185" fontId="1" fillId="0" borderId="4" xfId="0" applyNumberFormat="1" applyFont="1" applyBorder="1" applyAlignment="1">
      <alignment horizontal="right" vertical="center"/>
    </xf>
    <xf numFmtId="0" fontId="1" fillId="0" borderId="0" xfId="0" applyFont="1" applyAlignment="1">
      <alignment vertical="center"/>
    </xf>
    <xf numFmtId="190" fontId="18" fillId="0" borderId="3" xfId="0" applyNumberFormat="1" applyFont="1" applyBorder="1" applyAlignment="1">
      <alignment horizontal="right" vertical="center"/>
    </xf>
    <xf numFmtId="185" fontId="18" fillId="0" borderId="17" xfId="0" applyNumberFormat="1" applyFont="1" applyBorder="1" applyAlignment="1">
      <alignment horizontal="right" vertical="center"/>
    </xf>
    <xf numFmtId="0" fontId="1" fillId="0" borderId="6" xfId="22" applyFont="1" applyBorder="1" applyAlignment="1">
      <alignment horizontal="center" vertical="center"/>
    </xf>
    <xf numFmtId="0" fontId="1" fillId="0" borderId="0" xfId="0" applyFont="1" applyFill="1" applyAlignment="1">
      <alignment horizontal="right" vertical="center"/>
    </xf>
    <xf numFmtId="0" fontId="6" fillId="0" borderId="0" xfId="18" applyFont="1" applyFill="1" applyAlignment="1">
      <alignment vertical="center"/>
    </xf>
    <xf numFmtId="0" fontId="25" fillId="0" borderId="0" xfId="0" applyFont="1" applyFill="1" applyAlignment="1">
      <alignment vertical="center"/>
    </xf>
    <xf numFmtId="0" fontId="1" fillId="0" borderId="13" xfId="29" applyFont="1" applyFill="1" applyBorder="1" applyAlignment="1">
      <alignment horizontal="center" vertical="center"/>
    </xf>
    <xf numFmtId="0" fontId="25" fillId="0" borderId="0" xfId="0" applyFont="1" applyAlignment="1">
      <alignment vertical="center"/>
    </xf>
    <xf numFmtId="0" fontId="1" fillId="0" borderId="3" xfId="29" applyFont="1" applyFill="1" applyBorder="1" applyAlignment="1">
      <alignment horizontal="center" vertical="center"/>
    </xf>
    <xf numFmtId="190" fontId="1" fillId="0" borderId="3" xfId="29" applyNumberFormat="1" applyFont="1" applyFill="1" applyBorder="1" applyAlignment="1">
      <alignment vertical="center"/>
    </xf>
    <xf numFmtId="0" fontId="1" fillId="0" borderId="3" xfId="29" applyFont="1" applyFill="1" applyBorder="1" applyAlignment="1">
      <alignment horizontal="center" vertical="center" shrinkToFit="1"/>
    </xf>
    <xf numFmtId="190" fontId="1" fillId="0" borderId="3" xfId="29" applyNumberFormat="1" applyFont="1" applyFill="1" applyBorder="1" applyAlignment="1">
      <alignment horizontal="center" vertical="center"/>
    </xf>
    <xf numFmtId="190" fontId="1" fillId="0" borderId="3" xfId="31" applyNumberFormat="1" applyFont="1" applyFill="1" applyBorder="1" applyAlignment="1">
      <alignment horizontal="right" vertical="center"/>
    </xf>
    <xf numFmtId="190" fontId="1" fillId="0" borderId="1" xfId="29" applyNumberFormat="1" applyFont="1" applyFill="1" applyBorder="1" applyAlignment="1">
      <alignment horizontal="right" vertical="center"/>
    </xf>
    <xf numFmtId="190" fontId="1" fillId="0" borderId="1" xfId="29" applyNumberFormat="1" applyFont="1" applyFill="1" applyBorder="1" applyAlignment="1">
      <alignment vertical="center"/>
    </xf>
    <xf numFmtId="190" fontId="1" fillId="0" borderId="4" xfId="29" applyNumberFormat="1" applyFont="1" applyFill="1" applyBorder="1" applyAlignment="1">
      <alignment vertical="center"/>
    </xf>
    <xf numFmtId="0" fontId="25" fillId="0" borderId="0" xfId="29" applyFont="1" applyFill="1" applyBorder="1" applyAlignment="1">
      <alignment vertical="center"/>
    </xf>
    <xf numFmtId="199" fontId="1" fillId="0" borderId="3" xfId="29" applyNumberFormat="1" applyFont="1" applyFill="1" applyBorder="1" applyAlignment="1">
      <alignment vertical="center"/>
    </xf>
    <xf numFmtId="0" fontId="25" fillId="0" borderId="0" xfId="29" applyFont="1" applyFill="1" applyBorder="1" applyAlignment="1">
      <alignment horizontal="center" vertical="center"/>
    </xf>
    <xf numFmtId="199" fontId="1" fillId="0" borderId="3" xfId="29" applyNumberFormat="1" applyFont="1" applyFill="1" applyBorder="1" applyAlignment="1">
      <alignment horizontal="center" vertical="center"/>
    </xf>
    <xf numFmtId="199" fontId="1" fillId="0" borderId="3" xfId="29" applyNumberFormat="1" applyFont="1" applyFill="1" applyBorder="1" applyAlignment="1">
      <alignment horizontal="right" vertical="center"/>
    </xf>
    <xf numFmtId="188" fontId="1" fillId="0" borderId="3" xfId="29" applyNumberFormat="1" applyFont="1" applyFill="1" applyBorder="1" applyAlignment="1">
      <alignment vertical="center"/>
    </xf>
    <xf numFmtId="188" fontId="1" fillId="0" borderId="3" xfId="29" applyNumberFormat="1" applyFont="1" applyFill="1" applyBorder="1" applyAlignment="1">
      <alignment horizontal="right" vertical="center"/>
    </xf>
    <xf numFmtId="0" fontId="25" fillId="0" borderId="0" xfId="29" applyFont="1" applyFill="1" applyAlignment="1">
      <alignment horizontal="center" vertical="center"/>
    </xf>
    <xf numFmtId="0" fontId="26" fillId="0" borderId="0" xfId="0" applyFont="1" applyFill="1" applyAlignment="1">
      <alignment vertical="center"/>
    </xf>
    <xf numFmtId="0" fontId="0" fillId="0" borderId="0" xfId="0" applyFont="1" applyFill="1"/>
    <xf numFmtId="185" fontId="0" fillId="0" borderId="0" xfId="0" applyNumberFormat="1" applyFont="1" applyFill="1"/>
    <xf numFmtId="185" fontId="0" fillId="0" borderId="3" xfId="0" applyNumberFormat="1" applyFont="1" applyFill="1" applyBorder="1" applyAlignment="1">
      <alignment horizontal="center" vertical="center"/>
    </xf>
    <xf numFmtId="0" fontId="0" fillId="0" borderId="15" xfId="0" applyFont="1" applyFill="1" applyBorder="1" applyAlignment="1">
      <alignment horizontal="center" vertical="center"/>
    </xf>
    <xf numFmtId="0" fontId="0" fillId="0" borderId="0" xfId="0" applyFont="1" applyFill="1" applyAlignment="1">
      <alignment horizontal="center" vertical="center"/>
    </xf>
    <xf numFmtId="0" fontId="0" fillId="0" borderId="3" xfId="0" applyFont="1" applyFill="1" applyBorder="1" applyAlignment="1">
      <alignment vertical="center"/>
    </xf>
    <xf numFmtId="190" fontId="0" fillId="0" borderId="3" xfId="26" applyNumberFormat="1" applyFont="1" applyFill="1" applyBorder="1" applyAlignment="1">
      <alignment vertical="center"/>
    </xf>
    <xf numFmtId="177" fontId="0" fillId="0" borderId="3" xfId="0" applyNumberFormat="1" applyFont="1" applyFill="1" applyBorder="1" applyAlignment="1">
      <alignment vertical="center"/>
    </xf>
    <xf numFmtId="185" fontId="0" fillId="0" borderId="3" xfId="26" applyNumberFormat="1" applyFont="1" applyFill="1" applyBorder="1" applyAlignment="1">
      <alignment vertical="center"/>
    </xf>
    <xf numFmtId="0" fontId="0" fillId="0" borderId="15" xfId="0" applyFont="1" applyFill="1" applyBorder="1" applyAlignment="1">
      <alignment vertical="center"/>
    </xf>
    <xf numFmtId="0" fontId="0" fillId="0" borderId="7" xfId="0" applyFont="1" applyFill="1" applyBorder="1" applyAlignment="1">
      <alignment horizontal="center" vertical="center"/>
    </xf>
    <xf numFmtId="190" fontId="0" fillId="0" borderId="7" xfId="0" applyNumberFormat="1" applyFont="1" applyFill="1" applyBorder="1" applyAlignment="1">
      <alignment vertical="center"/>
    </xf>
    <xf numFmtId="177" fontId="0" fillId="0" borderId="7" xfId="0" applyNumberFormat="1" applyFont="1" applyFill="1" applyBorder="1" applyAlignment="1">
      <alignment vertical="center"/>
    </xf>
    <xf numFmtId="185" fontId="0" fillId="0" borderId="1" xfId="0" applyNumberFormat="1" applyFont="1" applyFill="1" applyBorder="1" applyAlignment="1">
      <alignment vertical="center"/>
    </xf>
    <xf numFmtId="190" fontId="0" fillId="0" borderId="4" xfId="0" applyNumberFormat="1" applyFont="1" applyFill="1" applyBorder="1" applyAlignment="1">
      <alignment vertical="center"/>
    </xf>
    <xf numFmtId="0" fontId="27" fillId="0" borderId="0" xfId="0" applyFont="1" applyFill="1" applyBorder="1" applyAlignment="1">
      <alignment vertical="top" wrapText="1"/>
    </xf>
    <xf numFmtId="180" fontId="0" fillId="0" borderId="3" xfId="0" applyNumberFormat="1" applyFont="1" applyFill="1" applyBorder="1" applyAlignment="1">
      <alignment vertical="center"/>
    </xf>
    <xf numFmtId="194" fontId="0" fillId="0" borderId="3" xfId="0" applyNumberFormat="1" applyFont="1" applyFill="1" applyBorder="1" applyAlignment="1">
      <alignment vertical="center"/>
    </xf>
    <xf numFmtId="38" fontId="0" fillId="0" borderId="4" xfId="33" applyFont="1" applyFill="1" applyBorder="1" applyAlignment="1">
      <alignment vertical="center"/>
    </xf>
    <xf numFmtId="185" fontId="0" fillId="0" borderId="0" xfId="0" applyNumberFormat="1" applyFont="1" applyFill="1" applyBorder="1" applyAlignment="1">
      <alignment vertical="center"/>
    </xf>
    <xf numFmtId="190" fontId="0" fillId="0" borderId="3" xfId="26" applyNumberFormat="1" applyFont="1" applyBorder="1" applyAlignment="1">
      <alignment vertical="center"/>
    </xf>
    <xf numFmtId="185" fontId="0" fillId="0" borderId="3" xfId="26" applyNumberFormat="1" applyFont="1" applyBorder="1" applyAlignment="1">
      <alignment vertical="center"/>
    </xf>
    <xf numFmtId="185" fontId="0" fillId="0" borderId="3" xfId="26" applyNumberFormat="1" applyFont="1" applyBorder="1" applyAlignment="1">
      <alignment horizontal="center" vertical="center"/>
    </xf>
    <xf numFmtId="185" fontId="0" fillId="0" borderId="0" xfId="0" applyNumberFormat="1" applyFont="1" applyFill="1" applyAlignment="1">
      <alignment vertical="center"/>
    </xf>
    <xf numFmtId="194" fontId="0" fillId="0" borderId="0" xfId="0" applyNumberFormat="1" applyFont="1" applyFill="1"/>
    <xf numFmtId="0" fontId="0" fillId="0" borderId="0" xfId="0" applyFont="1" applyFill="1" applyAlignment="1">
      <alignment horizontal="right" vertical="center"/>
    </xf>
    <xf numFmtId="49" fontId="0" fillId="0" borderId="3" xfId="0" applyNumberFormat="1" applyFont="1" applyFill="1" applyBorder="1" applyAlignment="1">
      <alignment horizontal="center" vertical="center" wrapText="1"/>
    </xf>
    <xf numFmtId="186" fontId="0" fillId="0" borderId="3" xfId="0" applyNumberFormat="1" applyFont="1" applyFill="1" applyBorder="1"/>
    <xf numFmtId="3" fontId="0" fillId="0" borderId="3" xfId="0" applyNumberFormat="1" applyFont="1" applyFill="1" applyBorder="1"/>
    <xf numFmtId="176" fontId="0" fillId="0" borderId="3" xfId="0" applyNumberFormat="1" applyFont="1" applyFill="1" applyBorder="1"/>
    <xf numFmtId="176" fontId="0" fillId="0" borderId="3" xfId="0" applyNumberFormat="1" applyFont="1" applyFill="1" applyBorder="1" applyAlignment="1">
      <alignment horizontal="right"/>
    </xf>
    <xf numFmtId="192" fontId="0" fillId="0" borderId="3" xfId="0" applyNumberFormat="1" applyFont="1" applyFill="1" applyBorder="1"/>
    <xf numFmtId="190" fontId="0" fillId="0" borderId="3" xfId="0" applyNumberFormat="1" applyFont="1" applyFill="1" applyBorder="1"/>
    <xf numFmtId="190" fontId="0" fillId="0" borderId="3" xfId="0" applyNumberFormat="1" applyFont="1" applyFill="1" applyBorder="1" applyAlignment="1">
      <alignment horizontal="right"/>
    </xf>
    <xf numFmtId="38" fontId="0" fillId="0" borderId="2" xfId="3" applyFont="1" applyFill="1" applyBorder="1" applyAlignment="1"/>
    <xf numFmtId="38" fontId="0" fillId="0" borderId="3" xfId="3" applyFont="1" applyFill="1" applyBorder="1"/>
    <xf numFmtId="3" fontId="0" fillId="0" borderId="3" xfId="0" applyNumberFormat="1" applyFont="1" applyFill="1" applyBorder="1" applyAlignment="1">
      <alignment horizontal="right"/>
    </xf>
    <xf numFmtId="186" fontId="0" fillId="0" borderId="3" xfId="0" applyNumberFormat="1" applyFont="1" applyFill="1" applyBorder="1" applyAlignment="1">
      <alignment horizontal="right"/>
    </xf>
    <xf numFmtId="3" fontId="0" fillId="0" borderId="0" xfId="0" applyNumberFormat="1" applyFont="1" applyFill="1" applyBorder="1"/>
    <xf numFmtId="176" fontId="0" fillId="0" borderId="0" xfId="0" applyNumberFormat="1" applyFont="1" applyFill="1" applyBorder="1"/>
    <xf numFmtId="176" fontId="0" fillId="0" borderId="0" xfId="0" applyNumberFormat="1" applyFont="1" applyFill="1" applyBorder="1" applyAlignment="1">
      <alignment horizontal="right"/>
    </xf>
    <xf numFmtId="192" fontId="0" fillId="0" borderId="0" xfId="0" applyNumberFormat="1" applyFont="1" applyFill="1" applyBorder="1"/>
    <xf numFmtId="0" fontId="0" fillId="0" borderId="0" xfId="0" applyFont="1" applyFill="1" applyBorder="1" applyAlignment="1">
      <alignment vertical="center"/>
    </xf>
    <xf numFmtId="49" fontId="0" fillId="0" borderId="1" xfId="0" applyNumberFormat="1" applyFont="1" applyFill="1" applyBorder="1" applyAlignment="1">
      <alignment horizontal="center" vertical="center"/>
    </xf>
    <xf numFmtId="49" fontId="0" fillId="0" borderId="0" xfId="0" applyNumberFormat="1" applyFont="1" applyFill="1" applyBorder="1" applyAlignment="1">
      <alignment horizontal="justify" vertical="justify"/>
    </xf>
    <xf numFmtId="49" fontId="0" fillId="0" borderId="0" xfId="0" applyNumberFormat="1" applyFont="1" applyFill="1" applyBorder="1" applyAlignment="1">
      <alignment horizontal="center" vertical="justify"/>
    </xf>
    <xf numFmtId="49" fontId="0" fillId="0" borderId="3" xfId="26" applyNumberFormat="1" applyFont="1" applyFill="1" applyBorder="1" applyAlignment="1">
      <alignment horizontal="center" vertical="center"/>
    </xf>
    <xf numFmtId="181" fontId="0" fillId="0" borderId="3" xfId="0" applyNumberFormat="1" applyFont="1" applyFill="1" applyBorder="1"/>
    <xf numFmtId="181" fontId="0" fillId="0" borderId="0" xfId="0" applyNumberFormat="1" applyFont="1" applyFill="1" applyBorder="1"/>
    <xf numFmtId="0" fontId="0" fillId="0" borderId="2" xfId="0" applyFont="1" applyFill="1" applyBorder="1"/>
    <xf numFmtId="186" fontId="7" fillId="0" borderId="3" xfId="0" applyNumberFormat="1" applyFont="1" applyFill="1" applyBorder="1"/>
    <xf numFmtId="186" fontId="0" fillId="0" borderId="3" xfId="0" applyNumberFormat="1" applyFont="1" applyFill="1" applyBorder="1" applyAlignment="1">
      <alignment shrinkToFit="1"/>
    </xf>
    <xf numFmtId="3" fontId="0" fillId="0" borderId="3" xfId="0" applyNumberFormat="1" applyFont="1" applyFill="1" applyBorder="1" applyAlignment="1">
      <alignment shrinkToFit="1"/>
    </xf>
    <xf numFmtId="197" fontId="0" fillId="0" borderId="3" xfId="0" applyNumberFormat="1" applyFont="1" applyFill="1" applyBorder="1"/>
    <xf numFmtId="197" fontId="0" fillId="0" borderId="0" xfId="0" applyNumberFormat="1" applyFont="1" applyFill="1" applyBorder="1"/>
    <xf numFmtId="38" fontId="0" fillId="0" borderId="3" xfId="3" applyFont="1" applyFill="1" applyBorder="1" applyAlignment="1">
      <alignment shrinkToFit="1"/>
    </xf>
    <xf numFmtId="183" fontId="0" fillId="0" borderId="3" xfId="3" applyNumberFormat="1" applyFont="1" applyFill="1" applyBorder="1"/>
    <xf numFmtId="38" fontId="0" fillId="0" borderId="0" xfId="3" applyFont="1" applyFill="1"/>
    <xf numFmtId="0" fontId="0" fillId="0" borderId="3" xfId="0" applyFont="1" applyFill="1" applyBorder="1" applyAlignment="1">
      <alignment shrinkToFit="1"/>
    </xf>
    <xf numFmtId="1" fontId="0" fillId="0" borderId="3" xfId="0" applyNumberFormat="1" applyFont="1" applyFill="1" applyBorder="1"/>
    <xf numFmtId="186" fontId="0" fillId="0" borderId="0" xfId="0" applyNumberFormat="1" applyFont="1" applyFill="1" applyAlignment="1">
      <alignment horizontal="center"/>
    </xf>
    <xf numFmtId="0" fontId="0" fillId="0" borderId="0" xfId="0" applyFont="1" applyFill="1" applyAlignment="1">
      <alignment horizontal="center"/>
    </xf>
    <xf numFmtId="49" fontId="0" fillId="0" borderId="3" xfId="0" applyNumberFormat="1" applyFont="1" applyFill="1" applyBorder="1" applyAlignment="1">
      <alignment horizontal="center" vertical="center" wrapText="1" shrinkToFit="1"/>
    </xf>
    <xf numFmtId="0" fontId="26" fillId="0" borderId="0" xfId="0" applyFont="1" applyFill="1" applyBorder="1" applyAlignment="1">
      <alignment vertical="center"/>
    </xf>
    <xf numFmtId="186" fontId="0" fillId="0" borderId="0" xfId="0" applyNumberFormat="1" applyFont="1" applyFill="1"/>
    <xf numFmtId="49" fontId="0" fillId="0" borderId="8"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26" fillId="0" borderId="0" xfId="0" applyNumberFormat="1" applyFont="1" applyFill="1" applyAlignment="1">
      <alignment vertical="center"/>
    </xf>
    <xf numFmtId="49" fontId="6" fillId="0" borderId="0" xfId="19" applyNumberFormat="1" applyFont="1" applyAlignment="1">
      <alignment vertical="center"/>
    </xf>
    <xf numFmtId="190" fontId="0" fillId="0" borderId="0" xfId="16" applyNumberFormat="1" applyFont="1" applyAlignment="1">
      <alignment vertical="center"/>
    </xf>
    <xf numFmtId="190" fontId="0" fillId="0" borderId="3" xfId="0" applyNumberFormat="1" applyBorder="1" applyAlignment="1">
      <alignment horizontal="right" vertical="center"/>
    </xf>
    <xf numFmtId="190" fontId="0" fillId="0" borderId="3" xfId="0" applyNumberFormat="1" applyBorder="1" applyAlignment="1">
      <alignment vertical="center"/>
    </xf>
    <xf numFmtId="190" fontId="18" fillId="0" borderId="12" xfId="0" applyNumberFormat="1" applyFont="1" applyBorder="1" applyAlignment="1">
      <alignment horizontal="center" vertical="center"/>
    </xf>
    <xf numFmtId="0" fontId="18" fillId="0" borderId="0" xfId="22" applyFont="1" applyAlignment="1">
      <alignment vertical="center"/>
    </xf>
    <xf numFmtId="190" fontId="18" fillId="0" borderId="3" xfId="0" applyNumberFormat="1" applyFont="1" applyBorder="1" applyAlignment="1">
      <alignment horizontal="center" vertical="center"/>
    </xf>
    <xf numFmtId="190" fontId="18" fillId="0" borderId="13" xfId="0" applyNumberFormat="1" applyFont="1" applyBorder="1" applyAlignment="1">
      <alignment horizontal="center" vertical="center"/>
    </xf>
    <xf numFmtId="58" fontId="18" fillId="0" borderId="3" xfId="0" applyNumberFormat="1" applyFont="1" applyBorder="1" applyAlignment="1">
      <alignment horizontal="distributed" vertical="center"/>
    </xf>
    <xf numFmtId="0" fontId="18" fillId="0" borderId="3" xfId="0" applyFont="1" applyBorder="1" applyAlignment="1">
      <alignment vertical="center"/>
    </xf>
    <xf numFmtId="190" fontId="18" fillId="0" borderId="3" xfId="16" applyNumberFormat="1" applyFont="1" applyBorder="1" applyAlignment="1">
      <alignment vertical="center"/>
    </xf>
    <xf numFmtId="190" fontId="18" fillId="0" borderId="2" xfId="16" applyNumberFormat="1" applyFont="1" applyBorder="1" applyAlignment="1">
      <alignment vertical="center"/>
    </xf>
    <xf numFmtId="195" fontId="18" fillId="0" borderId="2" xfId="3" applyNumberFormat="1" applyFont="1" applyFill="1" applyBorder="1" applyAlignment="1">
      <alignment vertical="center"/>
    </xf>
    <xf numFmtId="195" fontId="18" fillId="0" borderId="3" xfId="3" applyNumberFormat="1" applyFont="1" applyFill="1" applyBorder="1" applyAlignment="1">
      <alignment vertical="center"/>
    </xf>
    <xf numFmtId="190" fontId="18" fillId="0" borderId="4" xfId="19" applyNumberFormat="1" applyFont="1" applyBorder="1" applyAlignment="1">
      <alignment vertical="center"/>
    </xf>
    <xf numFmtId="190" fontId="18" fillId="0" borderId="5" xfId="26" applyNumberFormat="1" applyFont="1" applyBorder="1" applyAlignment="1">
      <alignment vertical="center"/>
    </xf>
    <xf numFmtId="195" fontId="18" fillId="0" borderId="5" xfId="3" applyNumberFormat="1" applyFont="1" applyFill="1" applyBorder="1" applyAlignment="1">
      <alignment vertical="center"/>
    </xf>
    <xf numFmtId="195" fontId="18" fillId="0" borderId="6" xfId="3" applyNumberFormat="1" applyFont="1" applyFill="1" applyBorder="1" applyAlignment="1">
      <alignment vertical="center"/>
    </xf>
    <xf numFmtId="195" fontId="18" fillId="0" borderId="2" xfId="0" applyNumberFormat="1" applyFont="1" applyFill="1" applyBorder="1" applyAlignment="1">
      <alignment vertical="center"/>
    </xf>
    <xf numFmtId="190" fontId="18" fillId="0" borderId="3" xfId="0" applyNumberFormat="1" applyFont="1" applyBorder="1" applyAlignment="1">
      <alignment vertical="center"/>
    </xf>
    <xf numFmtId="190" fontId="18" fillId="0" borderId="6" xfId="3" applyNumberFormat="1" applyFont="1" applyFill="1" applyBorder="1" applyAlignment="1">
      <alignment vertical="center"/>
    </xf>
    <xf numFmtId="58" fontId="18" fillId="0" borderId="3" xfId="0" applyNumberFormat="1" applyFont="1" applyFill="1" applyBorder="1" applyAlignment="1">
      <alignment horizontal="distributed" vertical="center"/>
    </xf>
    <xf numFmtId="0" fontId="18" fillId="0" borderId="3" xfId="0" applyFont="1" applyFill="1" applyBorder="1" applyAlignment="1">
      <alignment vertical="center"/>
    </xf>
    <xf numFmtId="190" fontId="18" fillId="0" borderId="4" xfId="33" applyNumberFormat="1" applyFont="1" applyFill="1" applyBorder="1" applyAlignment="1">
      <alignment vertical="center"/>
    </xf>
    <xf numFmtId="190" fontId="18" fillId="0" borderId="5" xfId="33" applyNumberFormat="1" applyFont="1" applyFill="1" applyBorder="1" applyAlignment="1">
      <alignment vertical="center"/>
    </xf>
    <xf numFmtId="195" fontId="18" fillId="0" borderId="5" xfId="33" applyNumberFormat="1" applyFont="1" applyFill="1" applyBorder="1" applyAlignment="1">
      <alignment vertical="center"/>
    </xf>
    <xf numFmtId="190" fontId="18" fillId="0" borderId="6" xfId="33" applyNumberFormat="1" applyFont="1" applyFill="1" applyBorder="1" applyAlignment="1">
      <alignment vertical="center"/>
    </xf>
    <xf numFmtId="190" fontId="18" fillId="0" borderId="3" xfId="33" applyNumberFormat="1" applyFont="1" applyFill="1" applyBorder="1" applyAlignment="1">
      <alignment vertical="center"/>
    </xf>
    <xf numFmtId="179" fontId="18" fillId="0" borderId="3" xfId="33" applyNumberFormat="1" applyFont="1" applyFill="1" applyBorder="1" applyAlignment="1">
      <alignment vertical="center"/>
    </xf>
    <xf numFmtId="38" fontId="18" fillId="0" borderId="4" xfId="3" applyFont="1" applyFill="1" applyBorder="1" applyAlignment="1">
      <alignment vertical="center"/>
    </xf>
    <xf numFmtId="38" fontId="18" fillId="0" borderId="5" xfId="3" applyFont="1" applyFill="1" applyBorder="1" applyAlignment="1">
      <alignment vertical="center"/>
    </xf>
    <xf numFmtId="38" fontId="18" fillId="0" borderId="6" xfId="3" applyFont="1" applyFill="1" applyBorder="1" applyAlignment="1">
      <alignment vertical="center"/>
    </xf>
    <xf numFmtId="178" fontId="18" fillId="0" borderId="3" xfId="3" applyNumberFormat="1" applyFont="1" applyFill="1" applyBorder="1" applyAlignment="1">
      <alignment vertical="center"/>
    </xf>
    <xf numFmtId="190" fontId="18" fillId="0" borderId="3" xfId="26" applyNumberFormat="1" applyFont="1" applyFill="1" applyBorder="1" applyAlignment="1">
      <alignment vertical="center"/>
    </xf>
    <xf numFmtId="0" fontId="18" fillId="0" borderId="0" xfId="0" applyFont="1" applyFill="1" applyAlignment="1">
      <alignment vertical="center"/>
    </xf>
    <xf numFmtId="190" fontId="18" fillId="0" borderId="4" xfId="0" applyNumberFormat="1" applyFont="1" applyBorder="1" applyAlignment="1">
      <alignment vertical="center"/>
    </xf>
    <xf numFmtId="190" fontId="18" fillId="0" borderId="5" xfId="0" applyNumberFormat="1" applyFont="1" applyBorder="1" applyAlignment="1">
      <alignment vertical="center"/>
    </xf>
    <xf numFmtId="190" fontId="18" fillId="0" borderId="6" xfId="0" applyNumberFormat="1" applyFont="1" applyFill="1" applyBorder="1" applyAlignment="1">
      <alignment vertical="center"/>
    </xf>
    <xf numFmtId="38" fontId="18" fillId="0" borderId="4" xfId="33" applyFont="1" applyFill="1" applyBorder="1" applyAlignment="1">
      <alignment vertical="center"/>
    </xf>
    <xf numFmtId="38" fontId="18" fillId="0" borderId="5" xfId="33" applyFont="1" applyFill="1" applyBorder="1" applyAlignment="1">
      <alignment vertical="center"/>
    </xf>
    <xf numFmtId="38" fontId="18" fillId="0" borderId="6" xfId="33" applyFont="1" applyFill="1" applyBorder="1" applyAlignment="1">
      <alignment vertical="center"/>
    </xf>
    <xf numFmtId="14" fontId="18" fillId="0" borderId="3" xfId="0" applyNumberFormat="1" applyFont="1" applyFill="1" applyBorder="1" applyAlignment="1">
      <alignment vertical="center"/>
    </xf>
    <xf numFmtId="0" fontId="18" fillId="0" borderId="3" xfId="22" applyFont="1" applyBorder="1" applyAlignment="1">
      <alignment vertical="center"/>
    </xf>
    <xf numFmtId="180" fontId="18" fillId="0" borderId="3" xfId="3" applyNumberFormat="1" applyFont="1" applyFill="1" applyBorder="1" applyAlignment="1">
      <alignment vertical="center"/>
    </xf>
    <xf numFmtId="38" fontId="18" fillId="0" borderId="0" xfId="3" applyFont="1" applyFill="1" applyAlignment="1">
      <alignment vertical="center"/>
    </xf>
    <xf numFmtId="0" fontId="0" fillId="0" borderId="3" xfId="0" applyFont="1" applyFill="1" applyBorder="1" applyAlignment="1">
      <alignment horizontal="center" vertical="center"/>
    </xf>
    <xf numFmtId="0" fontId="28" fillId="0" borderId="0" xfId="32" applyFont="1" applyAlignment="1">
      <alignment horizontal="justify" vertical="center"/>
    </xf>
    <xf numFmtId="0" fontId="29" fillId="0" borderId="0" xfId="32" applyFont="1" applyAlignment="1">
      <alignment horizontal="justify"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3" xfId="0" applyFont="1" applyFill="1" applyBorder="1" applyAlignment="1">
      <alignment horizontal="center" vertical="center"/>
    </xf>
    <xf numFmtId="190" fontId="9" fillId="0" borderId="4" xfId="0" applyNumberFormat="1" applyFont="1" applyFill="1" applyBorder="1" applyAlignment="1">
      <alignment vertical="center"/>
    </xf>
    <xf numFmtId="190" fontId="9" fillId="0" borderId="3" xfId="0" applyNumberFormat="1" applyFont="1" applyFill="1" applyBorder="1" applyAlignment="1">
      <alignment horizontal="right" vertical="center"/>
    </xf>
    <xf numFmtId="0" fontId="9" fillId="0" borderId="3" xfId="22" applyFont="1" applyBorder="1" applyAlignment="1">
      <alignment horizontal="center" vertical="center"/>
    </xf>
    <xf numFmtId="0" fontId="19" fillId="0" borderId="3" xfId="22" applyFont="1" applyBorder="1" applyAlignment="1">
      <alignment horizontal="center" vertical="center"/>
    </xf>
    <xf numFmtId="0" fontId="19" fillId="0" borderId="3" xfId="22" applyFont="1" applyBorder="1" applyAlignment="1">
      <alignment vertical="center"/>
    </xf>
    <xf numFmtId="0" fontId="19" fillId="0" borderId="0" xfId="22" applyFont="1" applyFill="1" applyAlignment="1">
      <alignment vertical="center"/>
    </xf>
    <xf numFmtId="0" fontId="0" fillId="0" borderId="3" xfId="22" applyFont="1" applyBorder="1" applyAlignment="1">
      <alignment horizontal="center" vertical="center"/>
    </xf>
    <xf numFmtId="0" fontId="0" fillId="0" borderId="17" xfId="22" applyFont="1" applyFill="1" applyBorder="1" applyAlignment="1">
      <alignment horizontal="center" vertical="center"/>
    </xf>
    <xf numFmtId="0" fontId="1" fillId="0" borderId="1" xfId="22" applyFont="1" applyFill="1" applyBorder="1" applyAlignment="1">
      <alignment horizontal="center" vertical="center"/>
    </xf>
    <xf numFmtId="0" fontId="1" fillId="0" borderId="2" xfId="22" applyFont="1" applyFill="1" applyBorder="1" applyAlignment="1">
      <alignment horizontal="center" vertical="center"/>
    </xf>
    <xf numFmtId="0" fontId="1" fillId="0" borderId="0" xfId="22" applyFont="1" applyFill="1" applyBorder="1" applyAlignment="1">
      <alignment horizontal="center" vertical="center"/>
    </xf>
    <xf numFmtId="0" fontId="9" fillId="0" borderId="4" xfId="0" applyFont="1" applyFill="1" applyBorder="1" applyAlignment="1">
      <alignment horizontal="center" vertical="center"/>
    </xf>
    <xf numFmtId="0" fontId="9" fillId="0" borderId="6" xfId="0" applyFont="1" applyFill="1" applyBorder="1" applyAlignment="1">
      <alignment horizontal="center" vertical="center"/>
    </xf>
    <xf numFmtId="186" fontId="9" fillId="0" borderId="4" xfId="0" applyNumberFormat="1" applyFont="1" applyFill="1" applyBorder="1" applyAlignment="1">
      <alignment horizontal="center" vertical="center"/>
    </xf>
    <xf numFmtId="186" fontId="9" fillId="0" borderId="6"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26" applyFont="1" applyFill="1" applyBorder="1" applyAlignment="1">
      <alignment vertical="center"/>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190" fontId="1" fillId="0" borderId="1" xfId="16" applyNumberFormat="1" applyFont="1" applyFill="1" applyBorder="1" applyAlignment="1">
      <alignment horizontal="center" vertical="center" shrinkToFit="1"/>
    </xf>
    <xf numFmtId="190" fontId="1" fillId="0" borderId="2" xfId="16" applyNumberFormat="1" applyFont="1" applyFill="1" applyBorder="1" applyAlignment="1">
      <alignment vertical="center" shrinkToFit="1"/>
    </xf>
    <xf numFmtId="190" fontId="1" fillId="0" borderId="4" xfId="16" applyNumberFormat="1" applyFont="1" applyFill="1" applyBorder="1" applyAlignment="1">
      <alignment horizontal="center" vertical="center"/>
    </xf>
    <xf numFmtId="190" fontId="1" fillId="0" borderId="5" xfId="16" applyNumberFormat="1" applyFont="1" applyFill="1" applyBorder="1" applyAlignment="1">
      <alignment horizontal="center" vertical="center"/>
    </xf>
    <xf numFmtId="190" fontId="1" fillId="0" borderId="6" xfId="16" applyNumberFormat="1" applyFont="1" applyFill="1" applyBorder="1" applyAlignment="1">
      <alignment horizontal="center" vertical="center"/>
    </xf>
    <xf numFmtId="190" fontId="1" fillId="0" borderId="1" xfId="16" applyNumberFormat="1" applyFont="1" applyFill="1" applyBorder="1" applyAlignment="1">
      <alignment horizontal="center" vertical="center"/>
    </xf>
    <xf numFmtId="190" fontId="1" fillId="0" borderId="2" xfId="16" applyNumberFormat="1" applyFont="1" applyFill="1" applyBorder="1" applyAlignment="1">
      <alignment vertical="center"/>
    </xf>
    <xf numFmtId="0" fontId="9" fillId="0" borderId="1" xfId="0" applyFont="1" applyFill="1" applyBorder="1" applyAlignment="1">
      <alignment vertical="center"/>
    </xf>
    <xf numFmtId="0" fontId="9" fillId="0" borderId="7" xfId="0" applyFont="1" applyFill="1" applyBorder="1" applyAlignment="1">
      <alignment vertical="center"/>
    </xf>
    <xf numFmtId="0" fontId="9" fillId="0" borderId="2" xfId="26" applyFont="1" applyFill="1" applyBorder="1" applyAlignment="1">
      <alignment vertical="center"/>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xf>
    <xf numFmtId="0" fontId="9" fillId="0" borderId="10" xfId="0" applyFont="1" applyFill="1" applyBorder="1" applyAlignment="1">
      <alignment horizontal="center"/>
    </xf>
    <xf numFmtId="0" fontId="9" fillId="0" borderId="12" xfId="0" applyFont="1" applyFill="1" applyBorder="1" applyAlignment="1">
      <alignment horizontal="center"/>
    </xf>
    <xf numFmtId="38" fontId="9" fillId="0" borderId="1" xfId="33" applyFont="1" applyFill="1" applyBorder="1" applyAlignment="1">
      <alignment horizontal="center"/>
    </xf>
    <xf numFmtId="0" fontId="9" fillId="0" borderId="3" xfId="0" applyFont="1" applyFill="1" applyBorder="1" applyAlignment="1">
      <alignment horizontal="center" vertical="center"/>
    </xf>
    <xf numFmtId="38" fontId="9" fillId="0" borderId="3" xfId="33" applyFont="1" applyFill="1" applyBorder="1" applyAlignment="1">
      <alignment horizontal="center" vertical="center"/>
    </xf>
    <xf numFmtId="191" fontId="9" fillId="0" borderId="1" xfId="0" applyNumberFormat="1" applyFont="1" applyFill="1" applyBorder="1" applyAlignment="1">
      <alignment horizontal="center" vertical="center"/>
    </xf>
    <xf numFmtId="191" fontId="9" fillId="0" borderId="2" xfId="0" applyNumberFormat="1" applyFont="1" applyFill="1" applyBorder="1" applyAlignment="1">
      <alignment horizontal="center" vertical="center"/>
    </xf>
    <xf numFmtId="190" fontId="9" fillId="0" borderId="3" xfId="16" applyNumberFormat="1" applyFont="1" applyFill="1" applyBorder="1" applyAlignment="1">
      <alignment horizontal="center" vertical="center"/>
    </xf>
    <xf numFmtId="0" fontId="9" fillId="0" borderId="3" xfId="0" applyFont="1" applyFill="1" applyBorder="1"/>
    <xf numFmtId="190" fontId="9" fillId="0" borderId="8" xfId="0" applyNumberFormat="1" applyFont="1" applyFill="1" applyBorder="1" applyAlignment="1">
      <alignment vertical="center"/>
    </xf>
    <xf numFmtId="190" fontId="9" fillId="0" borderId="12" xfId="0" applyNumberFormat="1" applyFont="1" applyFill="1" applyBorder="1" applyAlignment="1">
      <alignment vertical="center"/>
    </xf>
    <xf numFmtId="191" fontId="9" fillId="0" borderId="8" xfId="0" applyNumberFormat="1" applyFont="1" applyFill="1" applyBorder="1" applyAlignment="1">
      <alignment vertical="center"/>
    </xf>
    <xf numFmtId="191" fontId="9" fillId="0" borderId="10" xfId="0" applyNumberFormat="1" applyFont="1" applyFill="1" applyBorder="1" applyAlignment="1">
      <alignment vertical="center"/>
    </xf>
    <xf numFmtId="191" fontId="9" fillId="0" borderId="12" xfId="0" applyNumberFormat="1" applyFont="1" applyFill="1" applyBorder="1" applyAlignment="1">
      <alignment vertical="center"/>
    </xf>
    <xf numFmtId="191" fontId="9" fillId="0" borderId="8" xfId="0" applyNumberFormat="1" applyFont="1" applyFill="1" applyBorder="1" applyAlignment="1">
      <alignment horizontal="center" vertical="center"/>
    </xf>
    <xf numFmtId="191" fontId="9" fillId="0" borderId="9" xfId="0" applyNumberFormat="1" applyFont="1" applyFill="1" applyBorder="1" applyAlignment="1">
      <alignment horizontal="center" vertical="center"/>
    </xf>
    <xf numFmtId="190" fontId="9" fillId="0" borderId="3" xfId="0" applyNumberFormat="1" applyFont="1" applyFill="1" applyBorder="1" applyAlignment="1">
      <alignment horizontal="right" vertical="center"/>
    </xf>
    <xf numFmtId="0" fontId="9" fillId="0" borderId="3" xfId="0" applyFont="1" applyFill="1" applyBorder="1" applyAlignment="1">
      <alignment horizontal="right" vertical="center"/>
    </xf>
    <xf numFmtId="0" fontId="9" fillId="0" borderId="5" xfId="0" applyFont="1" applyFill="1" applyBorder="1" applyAlignment="1">
      <alignment horizontal="center" vertical="center"/>
    </xf>
    <xf numFmtId="190" fontId="9" fillId="0" borderId="4" xfId="0" applyNumberFormat="1" applyFont="1" applyFill="1" applyBorder="1" applyAlignment="1">
      <alignment horizontal="right" vertical="center"/>
    </xf>
    <xf numFmtId="0" fontId="9" fillId="0" borderId="6" xfId="0" applyFont="1" applyFill="1" applyBorder="1" applyAlignment="1">
      <alignment horizontal="right" vertical="center"/>
    </xf>
    <xf numFmtId="190" fontId="9" fillId="0" borderId="4" xfId="0" applyNumberFormat="1" applyFont="1" applyFill="1" applyBorder="1" applyAlignment="1">
      <alignment vertical="center"/>
    </xf>
    <xf numFmtId="0" fontId="9" fillId="0" borderId="6" xfId="0" applyFont="1" applyFill="1" applyBorder="1" applyAlignment="1">
      <alignment vertical="center"/>
    </xf>
    <xf numFmtId="190" fontId="9" fillId="0" borderId="4" xfId="0" applyNumberFormat="1" applyFont="1" applyFill="1" applyBorder="1" applyAlignment="1">
      <alignment horizontal="center" vertical="center" shrinkToFit="1"/>
    </xf>
    <xf numFmtId="190" fontId="9" fillId="0" borderId="5" xfId="0" applyNumberFormat="1" applyFont="1" applyFill="1" applyBorder="1" applyAlignment="1">
      <alignment horizontal="center" vertical="center" shrinkToFit="1"/>
    </xf>
    <xf numFmtId="190" fontId="9" fillId="0" borderId="6" xfId="0" applyNumberFormat="1" applyFont="1" applyFill="1" applyBorder="1" applyAlignment="1">
      <alignment horizontal="center" vertical="center" shrinkToFit="1"/>
    </xf>
    <xf numFmtId="190" fontId="9" fillId="0" borderId="1" xfId="0" applyNumberFormat="1" applyFont="1" applyFill="1" applyBorder="1" applyAlignment="1">
      <alignment horizontal="center" vertical="center"/>
    </xf>
    <xf numFmtId="190" fontId="9" fillId="0" borderId="2" xfId="0" applyNumberFormat="1" applyFont="1" applyFill="1" applyBorder="1" applyAlignment="1">
      <alignment horizontal="center" vertical="center"/>
    </xf>
    <xf numFmtId="0" fontId="1" fillId="0" borderId="4" xfId="22" applyFont="1" applyFill="1" applyBorder="1" applyAlignment="1">
      <alignment horizontal="center" vertical="center"/>
    </xf>
    <xf numFmtId="0" fontId="1" fillId="0" borderId="5" xfId="26" applyFont="1" applyFill="1" applyBorder="1" applyAlignment="1">
      <alignment horizontal="center" vertical="center"/>
    </xf>
    <xf numFmtId="0" fontId="1" fillId="0" borderId="6" xfId="26" applyFont="1" applyFill="1" applyBorder="1" applyAlignment="1">
      <alignment horizontal="center" vertical="center"/>
    </xf>
    <xf numFmtId="0" fontId="1" fillId="0" borderId="4" xfId="19" applyFont="1" applyFill="1" applyBorder="1" applyAlignment="1">
      <alignment horizontal="center" vertical="center"/>
    </xf>
    <xf numFmtId="0" fontId="1" fillId="0" borderId="6" xfId="19" applyFont="1" applyFill="1" applyBorder="1" applyAlignment="1">
      <alignment horizontal="center" vertical="center"/>
    </xf>
    <xf numFmtId="0" fontId="1" fillId="0" borderId="1" xfId="19" applyFont="1" applyFill="1" applyBorder="1" applyAlignment="1">
      <alignment horizontal="center" vertical="center"/>
    </xf>
    <xf numFmtId="0" fontId="1" fillId="0" borderId="2" xfId="19" applyFont="1" applyFill="1" applyBorder="1" applyAlignment="1">
      <alignment horizontal="center" vertical="center"/>
    </xf>
    <xf numFmtId="0" fontId="1" fillId="0" borderId="3" xfId="19" applyFont="1" applyFill="1" applyBorder="1" applyAlignment="1">
      <alignment horizontal="center" vertical="center" wrapText="1"/>
    </xf>
    <xf numFmtId="0" fontId="1" fillId="0" borderId="3" xfId="19" applyFont="1" applyFill="1" applyBorder="1" applyAlignment="1">
      <alignment horizontal="center" vertical="center"/>
    </xf>
    <xf numFmtId="0" fontId="1" fillId="0" borderId="10" xfId="19" applyFont="1" applyFill="1" applyBorder="1" applyAlignment="1">
      <alignment horizontal="center" vertical="center"/>
    </xf>
    <xf numFmtId="0" fontId="1" fillId="0" borderId="12" xfId="19" applyFont="1" applyFill="1" applyBorder="1" applyAlignment="1">
      <alignment horizontal="center" vertical="center"/>
    </xf>
    <xf numFmtId="0" fontId="1" fillId="0" borderId="5" xfId="19" applyFont="1" applyFill="1" applyBorder="1" applyAlignment="1">
      <alignment horizontal="center" vertical="center"/>
    </xf>
    <xf numFmtId="0" fontId="1" fillId="0" borderId="8" xfId="19" applyFont="1" applyFill="1" applyBorder="1" applyAlignment="1">
      <alignment horizontal="center" vertical="center"/>
    </xf>
    <xf numFmtId="0" fontId="9" fillId="0" borderId="4" xfId="22" applyFont="1" applyFill="1" applyBorder="1" applyAlignment="1">
      <alignment horizontal="center" vertical="center"/>
    </xf>
    <xf numFmtId="0" fontId="9" fillId="0" borderId="6" xfId="26" applyFont="1" applyFill="1" applyBorder="1" applyAlignment="1">
      <alignment horizontal="center" vertical="center"/>
    </xf>
    <xf numFmtId="0" fontId="9" fillId="0" borderId="1" xfId="22" applyFont="1" applyFill="1" applyBorder="1" applyAlignment="1">
      <alignment horizontal="center" vertical="center"/>
    </xf>
    <xf numFmtId="0" fontId="9" fillId="0" borderId="2" xfId="18" applyFont="1" applyFill="1" applyBorder="1"/>
    <xf numFmtId="0" fontId="1" fillId="0" borderId="2" xfId="0" applyFont="1" applyFill="1" applyBorder="1" applyAlignment="1">
      <alignment horizontal="center" vertical="center"/>
    </xf>
    <xf numFmtId="49" fontId="0" fillId="0" borderId="1"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wrapText="1"/>
    </xf>
    <xf numFmtId="49" fontId="0" fillId="0" borderId="7" xfId="0" applyNumberFormat="1" applyFont="1" applyFill="1" applyBorder="1" applyAlignment="1">
      <alignment horizontal="center" vertical="center" shrinkToFit="1"/>
    </xf>
    <xf numFmtId="49" fontId="0" fillId="0" borderId="2" xfId="0" applyNumberFormat="1" applyFont="1" applyFill="1" applyBorder="1" applyAlignment="1">
      <alignment horizontal="center" vertical="center" shrinkToFit="1"/>
    </xf>
    <xf numFmtId="49" fontId="0" fillId="0" borderId="3" xfId="26" applyNumberFormat="1" applyFont="1" applyFill="1" applyBorder="1" applyAlignment="1">
      <alignment horizontal="center" vertical="center"/>
    </xf>
    <xf numFmtId="49" fontId="0" fillId="0" borderId="7" xfId="0" applyNumberFormat="1" applyFont="1" applyFill="1" applyBorder="1" applyAlignment="1">
      <alignment horizontal="center" vertical="center"/>
    </xf>
    <xf numFmtId="49" fontId="0"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49" fontId="0" fillId="0" borderId="2" xfId="0" applyNumberFormat="1" applyFont="1" applyFill="1" applyBorder="1" applyAlignment="1">
      <alignment horizontal="center" vertical="center" wrapText="1"/>
    </xf>
    <xf numFmtId="49" fontId="0" fillId="0" borderId="7" xfId="0" applyNumberFormat="1" applyFont="1" applyFill="1" applyBorder="1" applyAlignment="1">
      <alignment horizontal="center" vertical="center" wrapText="1"/>
    </xf>
    <xf numFmtId="190" fontId="0" fillId="0" borderId="8" xfId="0" applyNumberFormat="1" applyBorder="1" applyAlignment="1">
      <alignment horizontal="center" vertical="center"/>
    </xf>
    <xf numFmtId="190" fontId="0" fillId="0" borderId="10" xfId="0" applyNumberFormat="1" applyBorder="1" applyAlignment="1">
      <alignment horizontal="center" vertical="center"/>
    </xf>
    <xf numFmtId="190" fontId="0" fillId="0" borderId="12" xfId="0" applyNumberFormat="1" applyBorder="1" applyAlignment="1">
      <alignment horizontal="center" vertical="center"/>
    </xf>
    <xf numFmtId="190" fontId="0" fillId="0" borderId="4" xfId="0" applyNumberFormat="1" applyBorder="1" applyAlignment="1">
      <alignment horizontal="center" vertical="center"/>
    </xf>
    <xf numFmtId="190" fontId="0" fillId="0" borderId="5" xfId="0" applyNumberFormat="1" applyBorder="1" applyAlignment="1">
      <alignment horizontal="center" vertical="center"/>
    </xf>
    <xf numFmtId="190" fontId="0" fillId="0" borderId="6" xfId="0" applyNumberFormat="1" applyBorder="1" applyAlignment="1">
      <alignment horizontal="center" vertical="center"/>
    </xf>
    <xf numFmtId="190" fontId="0" fillId="0" borderId="0" xfId="0" applyNumberFormat="1" applyAlignment="1">
      <alignment horizontal="center" vertical="center"/>
    </xf>
    <xf numFmtId="190" fontId="0" fillId="0" borderId="11" xfId="0" applyNumberForma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190" fontId="0" fillId="0" borderId="3" xfId="0" applyNumberFormat="1" applyBorder="1" applyAlignment="1">
      <alignment horizontal="center" vertical="center"/>
    </xf>
    <xf numFmtId="190" fontId="18" fillId="0" borderId="3" xfId="0" applyNumberFormat="1" applyFont="1" applyBorder="1" applyAlignment="1">
      <alignment horizontal="center" vertical="center"/>
    </xf>
    <xf numFmtId="190" fontId="18" fillId="0" borderId="8" xfId="0" applyNumberFormat="1" applyFont="1" applyBorder="1" applyAlignment="1">
      <alignment horizontal="center" vertical="center"/>
    </xf>
    <xf numFmtId="190" fontId="18" fillId="0" borderId="10" xfId="0" applyNumberFormat="1" applyFont="1" applyBorder="1" applyAlignment="1">
      <alignment horizontal="center" vertical="center"/>
    </xf>
    <xf numFmtId="190" fontId="18" fillId="0" borderId="12" xfId="0" applyNumberFormat="1" applyFont="1" applyBorder="1" applyAlignment="1">
      <alignment horizontal="center" vertical="center"/>
    </xf>
    <xf numFmtId="190" fontId="18" fillId="0" borderId="4" xfId="0" applyNumberFormat="1" applyFont="1" applyBorder="1" applyAlignment="1">
      <alignment horizontal="center" vertical="center"/>
    </xf>
    <xf numFmtId="190" fontId="18" fillId="0" borderId="5" xfId="0" applyNumberFormat="1" applyFont="1" applyBorder="1" applyAlignment="1">
      <alignment horizontal="center" vertical="center"/>
    </xf>
    <xf numFmtId="190" fontId="18" fillId="0" borderId="6" xfId="0" applyNumberFormat="1" applyFont="1" applyBorder="1" applyAlignment="1">
      <alignment horizontal="center" vertical="center"/>
    </xf>
    <xf numFmtId="0" fontId="0" fillId="0" borderId="1" xfId="0" applyFont="1" applyBorder="1" applyAlignment="1">
      <alignment horizontal="center" vertical="center"/>
    </xf>
    <xf numFmtId="0" fontId="18" fillId="0" borderId="2" xfId="0" applyFont="1" applyBorder="1" applyAlignment="1">
      <alignment horizontal="center" vertical="center"/>
    </xf>
    <xf numFmtId="0" fontId="15" fillId="2" borderId="0" xfId="0" applyFont="1" applyFill="1"/>
    <xf numFmtId="0" fontId="14" fillId="2" borderId="0" xfId="0" applyFont="1" applyFill="1"/>
    <xf numFmtId="0" fontId="0" fillId="2" borderId="0" xfId="0" applyFill="1"/>
    <xf numFmtId="0" fontId="16" fillId="2" borderId="0" xfId="0" applyFont="1" applyFill="1"/>
    <xf numFmtId="0" fontId="30" fillId="2" borderId="0" xfId="0" applyFont="1" applyFill="1" applyBorder="1" applyAlignment="1">
      <alignment horizontal="center" vertical="center"/>
    </xf>
    <xf numFmtId="0" fontId="0" fillId="0" borderId="0" xfId="0" applyAlignment="1">
      <alignment horizontal="center"/>
    </xf>
    <xf numFmtId="0" fontId="30" fillId="0" borderId="0" xfId="0" applyFont="1" applyBorder="1" applyAlignment="1">
      <alignment vertical="center"/>
    </xf>
    <xf numFmtId="0" fontId="31" fillId="2" borderId="0" xfId="0" applyFont="1" applyFill="1"/>
    <xf numFmtId="0" fontId="31" fillId="2" borderId="0" xfId="0" applyFont="1" applyFill="1" applyBorder="1" applyAlignment="1">
      <alignment horizontal="center"/>
    </xf>
    <xf numFmtId="0" fontId="0" fillId="2" borderId="0" xfId="0" applyFont="1" applyFill="1" applyBorder="1" applyAlignment="1">
      <alignment horizontal="center"/>
    </xf>
    <xf numFmtId="0" fontId="32" fillId="2" borderId="0" xfId="0" applyFont="1" applyFill="1"/>
    <xf numFmtId="0" fontId="33" fillId="2" borderId="0" xfId="0" applyFont="1" applyFill="1"/>
    <xf numFmtId="0" fontId="7" fillId="2" borderId="0" xfId="0" applyFont="1" applyFill="1"/>
    <xf numFmtId="0" fontId="0" fillId="2" borderId="0" xfId="0" applyFont="1" applyFill="1" applyAlignment="1">
      <alignment horizontal="right"/>
    </xf>
  </cellXfs>
  <cellStyles count="34">
    <cellStyle name="パーセント 2" xfId="1" xr:uid="{00000000-0005-0000-0000-000000000000}"/>
    <cellStyle name="パーセント 2 2" xfId="2" xr:uid="{00000000-0005-0000-0000-000001000000}"/>
    <cellStyle name="桁区切り" xfId="33" builtinId="6"/>
    <cellStyle name="桁区切り 2" xfId="3" xr:uid="{00000000-0005-0000-0000-000002000000}"/>
    <cellStyle name="桁区切り 2 2" xfId="4" xr:uid="{00000000-0005-0000-0000-000003000000}"/>
    <cellStyle name="桁区切り 2 2 2" xfId="5" xr:uid="{00000000-0005-0000-0000-000004000000}"/>
    <cellStyle name="桁区切り 2 3" xfId="6" xr:uid="{00000000-0005-0000-0000-000005000000}"/>
    <cellStyle name="桁区切り 3" xfId="7" xr:uid="{00000000-0005-0000-0000-000006000000}"/>
    <cellStyle name="桁区切り 3 2" xfId="8" xr:uid="{00000000-0005-0000-0000-000007000000}"/>
    <cellStyle name="桁区切り 3 2 2" xfId="9" xr:uid="{00000000-0005-0000-0000-000008000000}"/>
    <cellStyle name="桁区切り 4" xfId="10" xr:uid="{00000000-0005-0000-0000-000009000000}"/>
    <cellStyle name="桁区切り 4 2" xfId="11" xr:uid="{00000000-0005-0000-0000-00000A000000}"/>
    <cellStyle name="桁区切り 5" xfId="12" xr:uid="{00000000-0005-0000-0000-00000B000000}"/>
    <cellStyle name="桁区切り 5 2" xfId="13" xr:uid="{00000000-0005-0000-0000-00000C000000}"/>
    <cellStyle name="桁区切り 6" xfId="14" xr:uid="{00000000-0005-0000-0000-00000D000000}"/>
    <cellStyle name="標準" xfId="0" builtinId="0"/>
    <cellStyle name="標準 2" xfId="15" xr:uid="{00000000-0005-0000-0000-000010000000}"/>
    <cellStyle name="標準 2 2" xfId="16" xr:uid="{00000000-0005-0000-0000-000011000000}"/>
    <cellStyle name="標準 2 2 2" xfId="17" xr:uid="{00000000-0005-0000-0000-000012000000}"/>
    <cellStyle name="標準 2 3" xfId="18" xr:uid="{00000000-0005-0000-0000-000013000000}"/>
    <cellStyle name="標準 2 3 2" xfId="19" xr:uid="{00000000-0005-0000-0000-000014000000}"/>
    <cellStyle name="標準 2 3_統計情報　⑦公安" xfId="20" xr:uid="{00000000-0005-0000-0000-000016000000}"/>
    <cellStyle name="標準 3" xfId="21" xr:uid="{00000000-0005-0000-0000-000017000000}"/>
    <cellStyle name="標準 3 2" xfId="22" xr:uid="{00000000-0005-0000-0000-000018000000}"/>
    <cellStyle name="標準 3 2 2" xfId="23" xr:uid="{00000000-0005-0000-0000-000019000000}"/>
    <cellStyle name="標準 3 2_統計情報　⑦公安" xfId="24" xr:uid="{00000000-0005-0000-0000-00001A000000}"/>
    <cellStyle name="標準 4" xfId="25" xr:uid="{00000000-0005-0000-0000-00001B000000}"/>
    <cellStyle name="標準 4 2" xfId="26" xr:uid="{00000000-0005-0000-0000-00001C000000}"/>
    <cellStyle name="標準 4 2 2" xfId="27" xr:uid="{00000000-0005-0000-0000-00001D000000}"/>
    <cellStyle name="標準 4 2_統計情報　⑦公安" xfId="28" xr:uid="{00000000-0005-0000-0000-00001E000000}"/>
    <cellStyle name="標準 4 2_統計情報　⑦公安_2" xfId="29" xr:uid="{00000000-0005-0000-0000-000020000000}"/>
    <cellStyle name="標準 4_統計情報　⑦公安" xfId="30" xr:uid="{00000000-0005-0000-0000-000023000000}"/>
    <cellStyle name="標準 4_統計情報　⑦公安_2" xfId="31" xr:uid="{00000000-0005-0000-0000-000025000000}"/>
    <cellStyle name="標準_統計情報　⓪沿革の概要" xfId="32"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575">
                <a:solidFill>
                  <a:srgbClr val="000000"/>
                </a:solidFill>
              </a:defRPr>
            </a:pPr>
            <a:r>
              <a:rPr lang="ja-JP" altLang="en-US" sz="1575" b="0" i="0" u="none" strike="noStrike" baseline="0">
                <a:solidFill>
                  <a:srgbClr val="000000"/>
                </a:solidFill>
                <a:latin typeface="HGｺﾞｼｯｸE"/>
                <a:ea typeface="HGｺﾞｼｯｸE"/>
                <a:cs typeface="ＭＳ Ｐゴシック"/>
              </a:rPr>
              <a:t>産業別就業人口</a:t>
            </a:r>
            <a:r>
              <a:rPr lang="ja-JP" altLang="en-US" sz="1400" b="0" i="0" u="none" strike="noStrike" baseline="0">
                <a:solidFill>
                  <a:srgbClr val="000000"/>
                </a:solidFill>
                <a:latin typeface="ＭＳ Ｐゴシック"/>
                <a:ea typeface="ＭＳ Ｐゴシック"/>
                <a:cs typeface="ＭＳ Ｐゴシック"/>
              </a:rPr>
              <a:t>（国勢調査）</a:t>
            </a:r>
            <a:endParaRPr lang="ja-JP" altLang="en-US" sz="1575" b="0" i="0" u="none" strike="noStrike" baseline="0">
              <a:solidFill>
                <a:srgbClr val="000000"/>
              </a:solidFill>
              <a:latin typeface="ＭＳ Ｐゴシック"/>
              <a:ea typeface="ＭＳ Ｐゴシック"/>
              <a:cs typeface="ＭＳ Ｐゴシック"/>
            </a:endParaRPr>
          </a:p>
        </c:rich>
      </c:tx>
      <c:overlay val="0"/>
      <c:spPr>
        <a:gradFill rotWithShape="0">
          <a:gsLst>
            <a:gs pos="0">
              <a:srgbClr val="CCFFCC"/>
            </a:gs>
            <a:gs pos="50000">
              <a:srgbClr val="CCFFCC">
                <a:gamma/>
                <a:tint val="39216"/>
                <a:invGamma/>
              </a:srgbClr>
            </a:gs>
            <a:gs pos="100000">
              <a:srgbClr val="CCFFCC"/>
            </a:gs>
          </a:gsLst>
          <a:lin ang="5400000" scaled="1"/>
          <a:tileRect/>
        </a:gradFill>
        <a:ln w="25400">
          <a:noFill/>
        </a:ln>
      </c:spPr>
    </c:title>
    <c:autoTitleDeleted val="0"/>
    <c:view3D>
      <c:rotX val="22"/>
      <c:hPercent val="100"/>
      <c:rotY val="12"/>
      <c:depthPercent val="100"/>
      <c:rAngAx val="0"/>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bar3DChart>
        <c:barDir val="col"/>
        <c:grouping val="standard"/>
        <c:varyColors val="0"/>
        <c:ser>
          <c:idx val="0"/>
          <c:order val="0"/>
          <c:spPr>
            <a:pattFill prst="ltHorz">
              <a:fgClr>
                <a:srgbClr val="CCFFFF"/>
              </a:fgClr>
              <a:bgClr>
                <a:srgbClr val="9999FF"/>
              </a:bgClr>
            </a:pattFill>
            <a:ln w="12700">
              <a:solidFill>
                <a:srgbClr val="000000"/>
              </a:solidFill>
              <a:prstDash val="solid"/>
            </a:ln>
          </c:spPr>
          <c:invertIfNegative val="0"/>
          <c:val>
            <c:numLit>
              <c:formatCode>General</c:formatCode>
              <c:ptCount val="1"/>
              <c:pt idx="0">
                <c:v>0</c:v>
              </c:pt>
            </c:numLit>
          </c:val>
          <c:shape val="cylinder"/>
          <c:extLst>
            <c:ext xmlns:c16="http://schemas.microsoft.com/office/drawing/2014/chart" uri="{C3380CC4-5D6E-409C-BE32-E72D297353CC}">
              <c16:uniqueId val="{00000000-A0F4-4A2F-BB1D-FFD096DDFF9A}"/>
            </c:ext>
          </c:extLst>
        </c:ser>
        <c:ser>
          <c:idx val="1"/>
          <c:order val="1"/>
          <c:spPr>
            <a:pattFill prst="pct50">
              <a:fgClr>
                <a:srgbClr val="993366"/>
              </a:fgClr>
              <a:bgClr>
                <a:srgbClr val="FFFFFF"/>
              </a:bgClr>
            </a:pattFill>
            <a:ln w="12700">
              <a:solidFill>
                <a:srgbClr val="000000"/>
              </a:solidFill>
              <a:prstDash val="solid"/>
            </a:ln>
          </c:spPr>
          <c:invertIfNegative val="0"/>
          <c:val>
            <c:numLit>
              <c:formatCode>General</c:formatCode>
              <c:ptCount val="1"/>
              <c:pt idx="0">
                <c:v>0</c:v>
              </c:pt>
            </c:numLit>
          </c:val>
          <c:shape val="cylinder"/>
          <c:extLst>
            <c:ext xmlns:c16="http://schemas.microsoft.com/office/drawing/2014/chart" uri="{C3380CC4-5D6E-409C-BE32-E72D297353CC}">
              <c16:uniqueId val="{00000001-A0F4-4A2F-BB1D-FFD096DDFF9A}"/>
            </c:ext>
          </c:extLst>
        </c:ser>
        <c:ser>
          <c:idx val="2"/>
          <c:order val="2"/>
          <c:spPr>
            <a:pattFill prst="diagBrick">
              <a:fgClr>
                <a:srgbClr val="FFFF00"/>
              </a:fgClr>
              <a:bgClr>
                <a:srgbClr val="FFFFFF"/>
              </a:bgClr>
            </a:pattFill>
            <a:ln w="12700">
              <a:solidFill>
                <a:srgbClr val="000000"/>
              </a:solidFill>
              <a:prstDash val="solid"/>
            </a:ln>
          </c:spPr>
          <c:invertIfNegative val="0"/>
          <c:val>
            <c:numLit>
              <c:formatCode>General</c:formatCode>
              <c:ptCount val="1"/>
              <c:pt idx="0">
                <c:v>0</c:v>
              </c:pt>
            </c:numLit>
          </c:val>
          <c:shape val="cylinder"/>
          <c:extLst>
            <c:ext xmlns:c16="http://schemas.microsoft.com/office/drawing/2014/chart" uri="{C3380CC4-5D6E-409C-BE32-E72D297353CC}">
              <c16:uniqueId val="{00000002-A0F4-4A2F-BB1D-FFD096DDFF9A}"/>
            </c:ext>
          </c:extLst>
        </c:ser>
        <c:ser>
          <c:idx val="3"/>
          <c:order val="3"/>
          <c:spPr>
            <a:solidFill>
              <a:srgbClr val="CCFF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A0F4-4A2F-BB1D-FFD096DDFF9A}"/>
            </c:ext>
          </c:extLst>
        </c:ser>
        <c:dLbls>
          <c:showLegendKey val="0"/>
          <c:showVal val="0"/>
          <c:showCatName val="0"/>
          <c:showSerName val="0"/>
          <c:showPercent val="0"/>
          <c:showBubbleSize val="0"/>
        </c:dLbls>
        <c:gapWidth val="150"/>
        <c:shape val="box"/>
        <c:axId val="1"/>
        <c:axId val="2"/>
        <c:axId val="4"/>
      </c:bar3DChart>
      <c:catAx>
        <c:axId val="1"/>
        <c:scaling>
          <c:orientation val="minMax"/>
        </c:scaling>
        <c:delete val="0"/>
        <c:axPos val="b"/>
        <c:title>
          <c:tx>
            <c:rich>
              <a:bodyPr horzOverflow="overflow" anchor="ctr" anchorCtr="1"/>
              <a:lstStyle/>
              <a:p>
                <a:pPr algn="ctr" rtl="0">
                  <a:defRPr sz="900">
                    <a:solidFill>
                      <a:srgbClr val="000000"/>
                    </a:solidFill>
                  </a:defRPr>
                </a:pPr>
                <a:r>
                  <a:rPr lang="ja-JP" altLang="en-US" sz="900" b="0" i="0" u="none" strike="noStrike" baseline="0">
                    <a:solidFill>
                      <a:srgbClr val="000000"/>
                    </a:solidFill>
                    <a:latin typeface="ＭＳ Ｐゴシック"/>
                    <a:ea typeface="ＭＳ Ｐゴシック"/>
                    <a:cs typeface="ＭＳ Ｐゴシック"/>
                  </a:rPr>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horzOverflow="overflow" vert="wordArtVertRtl" anchor="ctr" anchorCtr="1"/>
          <a:lstStyle/>
          <a:p>
            <a:pPr algn="ctr" rtl="0">
              <a:defRPr sz="800">
                <a:solidFill>
                  <a:srgbClr val="000000"/>
                </a:solidFill>
              </a:defRPr>
            </a:pPr>
            <a:endParaRPr lang="ja-JP"/>
          </a:p>
        </c:txPr>
        <c:crossAx val="2"/>
        <c:crosses val="autoZero"/>
        <c:auto val="1"/>
        <c:lblAlgn val="ctr"/>
        <c:lblOffset val="100"/>
        <c:tickLblSkip val="1"/>
        <c:noMultiLvlLbl val="1"/>
      </c:catAx>
      <c:valAx>
        <c:axId val="2"/>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valAx>
      <c:serAx>
        <c:axId val="4"/>
        <c:scaling>
          <c:orientation val="minMax"/>
        </c:scaling>
        <c:delete val="0"/>
        <c:axPos val="b"/>
        <c:title>
          <c:tx>
            <c:rich>
              <a:bodyPr horzOverflow="overflow" anchor="ctr" anchorCtr="1"/>
              <a:lstStyle/>
              <a:p>
                <a:pPr algn="ctr" rtl="0">
                  <a:defRPr sz="900">
                    <a:solidFill>
                      <a:srgbClr val="000000"/>
                    </a:solidFill>
                  </a:defRPr>
                </a:pPr>
                <a:r>
                  <a:rPr lang="ja-JP" altLang="en-US" sz="900" b="0" i="0" u="none" strike="noStrike" baseline="0">
                    <a:solidFill>
                      <a:srgbClr val="000000"/>
                    </a:solidFill>
                    <a:latin typeface="ＭＳ Ｐゴシック"/>
                    <a:ea typeface="ＭＳ Ｐゴシック"/>
                    <a:cs typeface="ＭＳ Ｐゴシック"/>
                  </a:rPr>
                  <a:t>人</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2"/>
        <c:crosses val="autoZero"/>
        <c:tickLblSkip val="16"/>
      </c:serAx>
      <c:spPr>
        <a:noFill/>
        <a:ln w="25400">
          <a:noFill/>
        </a:ln>
      </c:spPr>
    </c:plotArea>
    <c:legend>
      <c:legendPos val="r"/>
      <c:overlay val="0"/>
      <c:spPr>
        <a:noFill/>
        <a:ln w="25400">
          <a:noFill/>
        </a:ln>
      </c:spPr>
      <c:txPr>
        <a:bodyPr horzOverflow="overflow" anchor="ctr" anchorCtr="1"/>
        <a:lstStyle/>
        <a:p>
          <a:pPr algn="l" rtl="0">
            <a:defRPr sz="825">
              <a:solidFill>
                <a:srgbClr val="000000"/>
              </a:solidFill>
            </a:defRPr>
          </a:pPr>
          <a:endParaRPr lang="ja-JP"/>
        </a:p>
      </c:txPr>
    </c:legend>
    <c:plotVisOnly val="1"/>
    <c:dispBlanksAs val="gap"/>
    <c:showDLblsOverMax val="0"/>
  </c:chart>
  <c:spPr>
    <a:noFill/>
    <a:ln w="9525">
      <a:noFill/>
    </a:ln>
  </c:spPr>
  <c:txPr>
    <a:bodyPr horzOverflow="overflow" anchor="ctr" anchorCtr="1"/>
    <a:lstStyle/>
    <a:p>
      <a:pPr algn="ctr" rtl="0">
        <a:defRPr lang="ja-JP" altLang="en-US" sz="1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575">
                <a:solidFill>
                  <a:srgbClr val="000000"/>
                </a:solidFill>
              </a:defRPr>
            </a:pPr>
            <a:r>
              <a:rPr lang="ja-JP" altLang="en-US" sz="1575" b="0" i="0" u="none" strike="noStrike" baseline="0">
                <a:solidFill>
                  <a:srgbClr val="000000"/>
                </a:solidFill>
                <a:latin typeface="HGｺﾞｼｯｸE"/>
                <a:ea typeface="HGｺﾞｼｯｸE"/>
                <a:cs typeface="ＭＳ Ｐゴシック"/>
              </a:rPr>
              <a:t>産業別就業人口</a:t>
            </a:r>
            <a:r>
              <a:rPr lang="ja-JP" altLang="en-US" sz="1400" b="0" i="0" u="none" strike="noStrike" baseline="0">
                <a:solidFill>
                  <a:srgbClr val="000000"/>
                </a:solidFill>
                <a:latin typeface="ＭＳ Ｐゴシック"/>
                <a:ea typeface="ＭＳ Ｐゴシック"/>
                <a:cs typeface="ＭＳ Ｐゴシック"/>
              </a:rPr>
              <a:t>（国勢調査）</a:t>
            </a:r>
            <a:endParaRPr lang="ja-JP" altLang="en-US" sz="1575" b="0" i="0" u="none" strike="noStrike" baseline="0">
              <a:solidFill>
                <a:srgbClr val="000000"/>
              </a:solidFill>
              <a:latin typeface="ＭＳ Ｐゴシック"/>
              <a:ea typeface="ＭＳ Ｐゴシック"/>
              <a:cs typeface="ＭＳ Ｐゴシック"/>
            </a:endParaRPr>
          </a:p>
        </c:rich>
      </c:tx>
      <c:overlay val="0"/>
      <c:spPr>
        <a:gradFill rotWithShape="0">
          <a:gsLst>
            <a:gs pos="0">
              <a:srgbClr val="CCFFCC"/>
            </a:gs>
            <a:gs pos="50000">
              <a:srgbClr val="CCFFCC">
                <a:gamma/>
                <a:tint val="39216"/>
                <a:invGamma/>
              </a:srgbClr>
            </a:gs>
            <a:gs pos="100000">
              <a:srgbClr val="CCFFCC"/>
            </a:gs>
          </a:gsLst>
          <a:lin ang="5400000" scaled="1"/>
          <a:tileRect/>
        </a:gradFill>
        <a:ln w="25400">
          <a:noFill/>
        </a:ln>
      </c:spPr>
    </c:title>
    <c:autoTitleDeleted val="0"/>
    <c:view3D>
      <c:rotX val="22"/>
      <c:hPercent val="100"/>
      <c:rotY val="12"/>
      <c:depthPercent val="100"/>
      <c:rAngAx val="0"/>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bar3DChart>
        <c:barDir val="col"/>
        <c:grouping val="standard"/>
        <c:varyColors val="0"/>
        <c:ser>
          <c:idx val="0"/>
          <c:order val="0"/>
          <c:spPr>
            <a:pattFill prst="ltHorz">
              <a:fgClr>
                <a:srgbClr val="CCFFFF"/>
              </a:fgClr>
              <a:bgClr>
                <a:srgbClr val="9999FF"/>
              </a:bgClr>
            </a:pattFill>
            <a:ln w="12700">
              <a:solidFill>
                <a:srgbClr val="000000"/>
              </a:solidFill>
              <a:prstDash val="solid"/>
            </a:ln>
          </c:spPr>
          <c:invertIfNegative val="0"/>
          <c:val>
            <c:numLit>
              <c:formatCode>General</c:formatCode>
              <c:ptCount val="1"/>
              <c:pt idx="0">
                <c:v>0</c:v>
              </c:pt>
            </c:numLit>
          </c:val>
          <c:shape val="cylinder"/>
          <c:extLst>
            <c:ext xmlns:c16="http://schemas.microsoft.com/office/drawing/2014/chart" uri="{C3380CC4-5D6E-409C-BE32-E72D297353CC}">
              <c16:uniqueId val="{00000000-C43F-48E5-AD27-AA754DEEB66F}"/>
            </c:ext>
          </c:extLst>
        </c:ser>
        <c:ser>
          <c:idx val="1"/>
          <c:order val="1"/>
          <c:spPr>
            <a:pattFill prst="pct50">
              <a:fgClr>
                <a:srgbClr val="993366"/>
              </a:fgClr>
              <a:bgClr>
                <a:srgbClr val="FFFFFF"/>
              </a:bgClr>
            </a:pattFill>
            <a:ln w="12700">
              <a:solidFill>
                <a:srgbClr val="000000"/>
              </a:solidFill>
              <a:prstDash val="solid"/>
            </a:ln>
          </c:spPr>
          <c:invertIfNegative val="0"/>
          <c:val>
            <c:numLit>
              <c:formatCode>General</c:formatCode>
              <c:ptCount val="1"/>
              <c:pt idx="0">
                <c:v>0</c:v>
              </c:pt>
            </c:numLit>
          </c:val>
          <c:shape val="cylinder"/>
          <c:extLst>
            <c:ext xmlns:c16="http://schemas.microsoft.com/office/drawing/2014/chart" uri="{C3380CC4-5D6E-409C-BE32-E72D297353CC}">
              <c16:uniqueId val="{00000001-C43F-48E5-AD27-AA754DEEB66F}"/>
            </c:ext>
          </c:extLst>
        </c:ser>
        <c:ser>
          <c:idx val="2"/>
          <c:order val="2"/>
          <c:spPr>
            <a:pattFill prst="diagBrick">
              <a:fgClr>
                <a:srgbClr val="FFFF00"/>
              </a:fgClr>
              <a:bgClr>
                <a:srgbClr val="FFFFFF"/>
              </a:bgClr>
            </a:pattFill>
            <a:ln w="12700">
              <a:solidFill>
                <a:srgbClr val="000000"/>
              </a:solidFill>
              <a:prstDash val="solid"/>
            </a:ln>
          </c:spPr>
          <c:invertIfNegative val="0"/>
          <c:val>
            <c:numLit>
              <c:formatCode>General</c:formatCode>
              <c:ptCount val="1"/>
              <c:pt idx="0">
                <c:v>0</c:v>
              </c:pt>
            </c:numLit>
          </c:val>
          <c:shape val="cylinder"/>
          <c:extLst>
            <c:ext xmlns:c16="http://schemas.microsoft.com/office/drawing/2014/chart" uri="{C3380CC4-5D6E-409C-BE32-E72D297353CC}">
              <c16:uniqueId val="{00000002-C43F-48E5-AD27-AA754DEEB66F}"/>
            </c:ext>
          </c:extLst>
        </c:ser>
        <c:ser>
          <c:idx val="3"/>
          <c:order val="3"/>
          <c:spPr>
            <a:solidFill>
              <a:srgbClr val="CCFF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C43F-48E5-AD27-AA754DEEB66F}"/>
            </c:ext>
          </c:extLst>
        </c:ser>
        <c:dLbls>
          <c:showLegendKey val="0"/>
          <c:showVal val="0"/>
          <c:showCatName val="0"/>
          <c:showSerName val="0"/>
          <c:showPercent val="0"/>
          <c:showBubbleSize val="0"/>
        </c:dLbls>
        <c:gapWidth val="150"/>
        <c:shape val="box"/>
        <c:axId val="1"/>
        <c:axId val="2"/>
        <c:axId val="4"/>
      </c:bar3DChart>
      <c:catAx>
        <c:axId val="1"/>
        <c:scaling>
          <c:orientation val="minMax"/>
        </c:scaling>
        <c:delete val="0"/>
        <c:axPos val="b"/>
        <c:title>
          <c:tx>
            <c:rich>
              <a:bodyPr horzOverflow="overflow" anchor="ctr" anchorCtr="1"/>
              <a:lstStyle/>
              <a:p>
                <a:pPr algn="ctr" rtl="0">
                  <a:defRPr sz="900">
                    <a:solidFill>
                      <a:srgbClr val="000000"/>
                    </a:solidFill>
                  </a:defRPr>
                </a:pPr>
                <a:r>
                  <a:rPr lang="ja-JP" altLang="en-US" sz="900" b="0" i="0" u="none" strike="noStrike" baseline="0">
                    <a:solidFill>
                      <a:srgbClr val="000000"/>
                    </a:solidFill>
                    <a:latin typeface="ＭＳ Ｐゴシック"/>
                    <a:ea typeface="ＭＳ Ｐゴシック"/>
                    <a:cs typeface="ＭＳ Ｐゴシック"/>
                  </a:rPr>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horzOverflow="overflow" vert="wordArtVertRtl" anchor="ctr" anchorCtr="1"/>
          <a:lstStyle/>
          <a:p>
            <a:pPr algn="ctr" rtl="0">
              <a:defRPr sz="800">
                <a:solidFill>
                  <a:srgbClr val="000000"/>
                </a:solidFill>
              </a:defRPr>
            </a:pPr>
            <a:endParaRPr lang="ja-JP"/>
          </a:p>
        </c:txPr>
        <c:crossAx val="2"/>
        <c:crosses val="autoZero"/>
        <c:auto val="1"/>
        <c:lblAlgn val="ctr"/>
        <c:lblOffset val="100"/>
        <c:tickLblSkip val="1"/>
        <c:noMultiLvlLbl val="1"/>
      </c:catAx>
      <c:valAx>
        <c:axId val="2"/>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valAx>
      <c:serAx>
        <c:axId val="4"/>
        <c:scaling>
          <c:orientation val="minMax"/>
        </c:scaling>
        <c:delete val="0"/>
        <c:axPos val="b"/>
        <c:title>
          <c:tx>
            <c:rich>
              <a:bodyPr horzOverflow="overflow" anchor="ctr" anchorCtr="1"/>
              <a:lstStyle/>
              <a:p>
                <a:pPr algn="ctr" rtl="0">
                  <a:defRPr sz="900">
                    <a:solidFill>
                      <a:srgbClr val="000000"/>
                    </a:solidFill>
                  </a:defRPr>
                </a:pPr>
                <a:r>
                  <a:rPr lang="ja-JP" altLang="en-US" sz="900" b="0" i="0" u="none" strike="noStrike" baseline="0">
                    <a:solidFill>
                      <a:srgbClr val="000000"/>
                    </a:solidFill>
                    <a:latin typeface="ＭＳ Ｐゴシック"/>
                    <a:ea typeface="ＭＳ Ｐゴシック"/>
                    <a:cs typeface="ＭＳ Ｐゴシック"/>
                  </a:rPr>
                  <a:t>人</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2"/>
        <c:crosses val="autoZero"/>
        <c:tickLblSkip val="16"/>
      </c:serAx>
      <c:spPr>
        <a:noFill/>
        <a:ln w="25400">
          <a:noFill/>
        </a:ln>
      </c:spPr>
    </c:plotArea>
    <c:legend>
      <c:legendPos val="r"/>
      <c:overlay val="0"/>
      <c:spPr>
        <a:noFill/>
        <a:ln w="25400">
          <a:noFill/>
        </a:ln>
      </c:spPr>
      <c:txPr>
        <a:bodyPr horzOverflow="overflow" anchor="ctr" anchorCtr="1"/>
        <a:lstStyle/>
        <a:p>
          <a:pPr algn="l" rtl="0">
            <a:defRPr sz="825">
              <a:solidFill>
                <a:srgbClr val="000000"/>
              </a:solidFill>
            </a:defRPr>
          </a:pPr>
          <a:endParaRPr lang="ja-JP"/>
        </a:p>
      </c:txPr>
    </c:legend>
    <c:plotVisOnly val="1"/>
    <c:dispBlanksAs val="gap"/>
    <c:showDLblsOverMax val="0"/>
  </c:chart>
  <c:spPr>
    <a:noFill/>
    <a:ln w="9525">
      <a:noFill/>
    </a:ln>
  </c:spPr>
  <c:txPr>
    <a:bodyPr horzOverflow="overflow" anchor="ctr" anchorCtr="1"/>
    <a:lstStyle/>
    <a:p>
      <a:pPr algn="ctr" rtl="0">
        <a:defRPr lang="ja-JP" altLang="en-US" sz="1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575">
                <a:solidFill>
                  <a:srgbClr val="000000"/>
                </a:solidFill>
              </a:defRPr>
            </a:pPr>
            <a:r>
              <a:rPr lang="ja-JP" altLang="en-US" sz="1575" b="0" i="0" u="none" strike="noStrike" baseline="0">
                <a:solidFill>
                  <a:srgbClr val="000000"/>
                </a:solidFill>
                <a:latin typeface="HGｺﾞｼｯｸE"/>
                <a:ea typeface="HGｺﾞｼｯｸE"/>
                <a:cs typeface="ＭＳ Ｐゴシック"/>
              </a:rPr>
              <a:t>産業別就業人口</a:t>
            </a:r>
            <a:r>
              <a:rPr lang="ja-JP" altLang="en-US" sz="1400" b="0" i="0" u="none" strike="noStrike" baseline="0">
                <a:solidFill>
                  <a:srgbClr val="000000"/>
                </a:solidFill>
                <a:latin typeface="ＭＳ Ｐゴシック"/>
                <a:ea typeface="ＭＳ Ｐゴシック"/>
                <a:cs typeface="ＭＳ Ｐゴシック"/>
              </a:rPr>
              <a:t>（国勢調査）</a:t>
            </a:r>
            <a:endParaRPr lang="ja-JP" altLang="en-US" sz="1575" b="0" i="0" u="none" strike="noStrike" baseline="0">
              <a:solidFill>
                <a:srgbClr val="000000"/>
              </a:solidFill>
              <a:latin typeface="ＭＳ Ｐゴシック"/>
              <a:ea typeface="ＭＳ Ｐゴシック"/>
              <a:cs typeface="ＭＳ Ｐゴシック"/>
            </a:endParaRPr>
          </a:p>
        </c:rich>
      </c:tx>
      <c:overlay val="0"/>
      <c:spPr>
        <a:gradFill rotWithShape="0">
          <a:gsLst>
            <a:gs pos="0">
              <a:srgbClr val="CCFFCC"/>
            </a:gs>
            <a:gs pos="50000">
              <a:srgbClr val="CCFFCC">
                <a:gamma/>
                <a:tint val="39216"/>
                <a:invGamma/>
              </a:srgbClr>
            </a:gs>
            <a:gs pos="100000">
              <a:srgbClr val="CCFFCC"/>
            </a:gs>
          </a:gsLst>
          <a:lin ang="5400000" scaled="1"/>
          <a:tileRect/>
        </a:gradFill>
        <a:ln w="25400">
          <a:noFill/>
        </a:ln>
      </c:spPr>
    </c:title>
    <c:autoTitleDeleted val="0"/>
    <c:view3D>
      <c:rotX val="22"/>
      <c:hPercent val="100"/>
      <c:rotY val="12"/>
      <c:depthPercent val="100"/>
      <c:rAngAx val="0"/>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bar3DChart>
        <c:barDir val="col"/>
        <c:grouping val="standard"/>
        <c:varyColors val="0"/>
        <c:ser>
          <c:idx val="0"/>
          <c:order val="0"/>
          <c:spPr>
            <a:pattFill prst="ltHorz">
              <a:fgClr>
                <a:srgbClr val="CCFFFF"/>
              </a:fgClr>
              <a:bgClr>
                <a:srgbClr val="9999FF"/>
              </a:bgClr>
            </a:pattFill>
            <a:ln w="12700">
              <a:solidFill>
                <a:srgbClr val="000000"/>
              </a:solidFill>
              <a:prstDash val="solid"/>
            </a:ln>
          </c:spPr>
          <c:invertIfNegative val="0"/>
          <c:val>
            <c:numLit>
              <c:formatCode>General</c:formatCode>
              <c:ptCount val="1"/>
              <c:pt idx="0">
                <c:v>0</c:v>
              </c:pt>
            </c:numLit>
          </c:val>
          <c:shape val="cylinder"/>
          <c:extLst>
            <c:ext xmlns:c16="http://schemas.microsoft.com/office/drawing/2014/chart" uri="{C3380CC4-5D6E-409C-BE32-E72D297353CC}">
              <c16:uniqueId val="{00000000-D93A-4D68-B703-B8A454A8EF4D}"/>
            </c:ext>
          </c:extLst>
        </c:ser>
        <c:ser>
          <c:idx val="1"/>
          <c:order val="1"/>
          <c:spPr>
            <a:pattFill prst="pct50">
              <a:fgClr>
                <a:srgbClr val="993366"/>
              </a:fgClr>
              <a:bgClr>
                <a:srgbClr val="FFFFFF"/>
              </a:bgClr>
            </a:pattFill>
            <a:ln w="12700">
              <a:solidFill>
                <a:srgbClr val="000000"/>
              </a:solidFill>
              <a:prstDash val="solid"/>
            </a:ln>
          </c:spPr>
          <c:invertIfNegative val="0"/>
          <c:val>
            <c:numLit>
              <c:formatCode>General</c:formatCode>
              <c:ptCount val="1"/>
              <c:pt idx="0">
                <c:v>0</c:v>
              </c:pt>
            </c:numLit>
          </c:val>
          <c:shape val="cylinder"/>
          <c:extLst>
            <c:ext xmlns:c16="http://schemas.microsoft.com/office/drawing/2014/chart" uri="{C3380CC4-5D6E-409C-BE32-E72D297353CC}">
              <c16:uniqueId val="{00000001-D93A-4D68-B703-B8A454A8EF4D}"/>
            </c:ext>
          </c:extLst>
        </c:ser>
        <c:ser>
          <c:idx val="2"/>
          <c:order val="2"/>
          <c:spPr>
            <a:pattFill prst="diagBrick">
              <a:fgClr>
                <a:srgbClr val="FFFF00"/>
              </a:fgClr>
              <a:bgClr>
                <a:srgbClr val="FFFFFF"/>
              </a:bgClr>
            </a:pattFill>
            <a:ln w="12700">
              <a:solidFill>
                <a:srgbClr val="000000"/>
              </a:solidFill>
              <a:prstDash val="solid"/>
            </a:ln>
          </c:spPr>
          <c:invertIfNegative val="0"/>
          <c:val>
            <c:numLit>
              <c:formatCode>General</c:formatCode>
              <c:ptCount val="1"/>
              <c:pt idx="0">
                <c:v>0</c:v>
              </c:pt>
            </c:numLit>
          </c:val>
          <c:shape val="cylinder"/>
          <c:extLst>
            <c:ext xmlns:c16="http://schemas.microsoft.com/office/drawing/2014/chart" uri="{C3380CC4-5D6E-409C-BE32-E72D297353CC}">
              <c16:uniqueId val="{00000002-D93A-4D68-B703-B8A454A8EF4D}"/>
            </c:ext>
          </c:extLst>
        </c:ser>
        <c:ser>
          <c:idx val="3"/>
          <c:order val="3"/>
          <c:spPr>
            <a:solidFill>
              <a:srgbClr val="CCFF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D93A-4D68-B703-B8A454A8EF4D}"/>
            </c:ext>
          </c:extLst>
        </c:ser>
        <c:dLbls>
          <c:showLegendKey val="0"/>
          <c:showVal val="0"/>
          <c:showCatName val="0"/>
          <c:showSerName val="0"/>
          <c:showPercent val="0"/>
          <c:showBubbleSize val="0"/>
        </c:dLbls>
        <c:gapWidth val="150"/>
        <c:shape val="box"/>
        <c:axId val="1"/>
        <c:axId val="2"/>
        <c:axId val="4"/>
      </c:bar3DChart>
      <c:catAx>
        <c:axId val="1"/>
        <c:scaling>
          <c:orientation val="minMax"/>
        </c:scaling>
        <c:delete val="0"/>
        <c:axPos val="b"/>
        <c:title>
          <c:tx>
            <c:rich>
              <a:bodyPr horzOverflow="overflow" anchor="ctr" anchorCtr="1"/>
              <a:lstStyle/>
              <a:p>
                <a:pPr algn="ctr" rtl="0">
                  <a:defRPr sz="900">
                    <a:solidFill>
                      <a:srgbClr val="000000"/>
                    </a:solidFill>
                  </a:defRPr>
                </a:pPr>
                <a:r>
                  <a:rPr lang="ja-JP" altLang="en-US" sz="900" b="0" i="0" u="none" strike="noStrike" baseline="0">
                    <a:solidFill>
                      <a:srgbClr val="000000"/>
                    </a:solidFill>
                    <a:latin typeface="ＭＳ Ｐゴシック"/>
                    <a:ea typeface="ＭＳ Ｐゴシック"/>
                    <a:cs typeface="ＭＳ Ｐゴシック"/>
                  </a:rPr>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horzOverflow="overflow" vert="wordArtVertRtl" anchor="ctr" anchorCtr="1"/>
          <a:lstStyle/>
          <a:p>
            <a:pPr algn="ctr" rtl="0">
              <a:defRPr sz="800">
                <a:solidFill>
                  <a:srgbClr val="000000"/>
                </a:solidFill>
              </a:defRPr>
            </a:pPr>
            <a:endParaRPr lang="ja-JP"/>
          </a:p>
        </c:txPr>
        <c:crossAx val="2"/>
        <c:crosses val="autoZero"/>
        <c:auto val="1"/>
        <c:lblAlgn val="ctr"/>
        <c:lblOffset val="100"/>
        <c:tickLblSkip val="1"/>
        <c:noMultiLvlLbl val="1"/>
      </c:catAx>
      <c:valAx>
        <c:axId val="2"/>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valAx>
      <c:serAx>
        <c:axId val="4"/>
        <c:scaling>
          <c:orientation val="minMax"/>
        </c:scaling>
        <c:delete val="0"/>
        <c:axPos val="b"/>
        <c:title>
          <c:tx>
            <c:rich>
              <a:bodyPr horzOverflow="overflow" anchor="ctr" anchorCtr="1"/>
              <a:lstStyle/>
              <a:p>
                <a:pPr algn="ctr" rtl="0">
                  <a:defRPr sz="900">
                    <a:solidFill>
                      <a:srgbClr val="000000"/>
                    </a:solidFill>
                  </a:defRPr>
                </a:pPr>
                <a:r>
                  <a:rPr lang="ja-JP" altLang="en-US" sz="900" b="0" i="0" u="none" strike="noStrike" baseline="0">
                    <a:solidFill>
                      <a:srgbClr val="000000"/>
                    </a:solidFill>
                    <a:latin typeface="ＭＳ Ｐゴシック"/>
                    <a:ea typeface="ＭＳ Ｐゴシック"/>
                    <a:cs typeface="ＭＳ Ｐゴシック"/>
                  </a:rPr>
                  <a:t>人</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2"/>
        <c:crosses val="autoZero"/>
        <c:tickLblSkip val="16"/>
      </c:serAx>
      <c:spPr>
        <a:noFill/>
        <a:ln w="25400">
          <a:noFill/>
        </a:ln>
      </c:spPr>
    </c:plotArea>
    <c:legend>
      <c:legendPos val="r"/>
      <c:overlay val="0"/>
      <c:spPr>
        <a:noFill/>
        <a:ln w="25400">
          <a:noFill/>
        </a:ln>
      </c:spPr>
      <c:txPr>
        <a:bodyPr horzOverflow="overflow" anchor="ctr" anchorCtr="1"/>
        <a:lstStyle/>
        <a:p>
          <a:pPr algn="l" rtl="0">
            <a:defRPr sz="825">
              <a:solidFill>
                <a:srgbClr val="000000"/>
              </a:solidFill>
            </a:defRPr>
          </a:pPr>
          <a:endParaRPr lang="ja-JP"/>
        </a:p>
      </c:txPr>
    </c:legend>
    <c:plotVisOnly val="1"/>
    <c:dispBlanksAs val="gap"/>
    <c:showDLblsOverMax val="0"/>
  </c:chart>
  <c:spPr>
    <a:noFill/>
    <a:ln w="9525">
      <a:noFill/>
    </a:ln>
  </c:spPr>
  <c:txPr>
    <a:bodyPr horzOverflow="overflow" anchor="ctr" anchorCtr="1"/>
    <a:lstStyle/>
    <a:p>
      <a:pPr algn="ctr" rtl="0">
        <a:defRPr lang="ja-JP" altLang="en-US" sz="1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575">
                <a:solidFill>
                  <a:srgbClr val="000000"/>
                </a:solidFill>
              </a:defRPr>
            </a:pPr>
            <a:r>
              <a:rPr lang="ja-JP" altLang="en-US" sz="1575" b="0" i="0" u="none" strike="noStrike" baseline="0">
                <a:solidFill>
                  <a:srgbClr val="000000"/>
                </a:solidFill>
                <a:latin typeface="HGｺﾞｼｯｸE"/>
                <a:ea typeface="HGｺﾞｼｯｸE"/>
                <a:cs typeface="ＭＳ Ｐゴシック"/>
              </a:rPr>
              <a:t>産業別就業人口</a:t>
            </a:r>
            <a:r>
              <a:rPr lang="ja-JP" altLang="en-US" sz="1400" b="0" i="0" u="none" strike="noStrike" baseline="0">
                <a:solidFill>
                  <a:srgbClr val="000000"/>
                </a:solidFill>
                <a:latin typeface="ＭＳ Ｐゴシック"/>
                <a:ea typeface="ＭＳ Ｐゴシック"/>
                <a:cs typeface="ＭＳ Ｐゴシック"/>
              </a:rPr>
              <a:t>（国勢調査）</a:t>
            </a:r>
            <a:endParaRPr lang="ja-JP" altLang="en-US" sz="1575" b="0" i="0" u="none" strike="noStrike" baseline="0">
              <a:solidFill>
                <a:srgbClr val="000000"/>
              </a:solidFill>
              <a:latin typeface="ＭＳ Ｐゴシック"/>
              <a:ea typeface="ＭＳ Ｐゴシック"/>
              <a:cs typeface="ＭＳ Ｐゴシック"/>
            </a:endParaRPr>
          </a:p>
        </c:rich>
      </c:tx>
      <c:overlay val="0"/>
      <c:spPr>
        <a:gradFill rotWithShape="0">
          <a:gsLst>
            <a:gs pos="0">
              <a:srgbClr val="CCFFCC"/>
            </a:gs>
            <a:gs pos="50000">
              <a:srgbClr val="CCFFCC">
                <a:gamma/>
                <a:tint val="39216"/>
                <a:invGamma/>
              </a:srgbClr>
            </a:gs>
            <a:gs pos="100000">
              <a:srgbClr val="CCFFCC"/>
            </a:gs>
          </a:gsLst>
          <a:lin ang="5400000" scaled="1"/>
          <a:tileRect/>
        </a:gradFill>
        <a:ln w="25400">
          <a:noFill/>
        </a:ln>
      </c:spPr>
    </c:title>
    <c:autoTitleDeleted val="0"/>
    <c:view3D>
      <c:rotX val="22"/>
      <c:hPercent val="100"/>
      <c:rotY val="12"/>
      <c:depthPercent val="100"/>
      <c:rAngAx val="0"/>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bar3DChart>
        <c:barDir val="col"/>
        <c:grouping val="standard"/>
        <c:varyColors val="0"/>
        <c:ser>
          <c:idx val="0"/>
          <c:order val="0"/>
          <c:spPr>
            <a:pattFill prst="ltHorz">
              <a:fgClr>
                <a:srgbClr val="CCFFFF"/>
              </a:fgClr>
              <a:bgClr>
                <a:srgbClr val="9999FF"/>
              </a:bgClr>
            </a:pattFill>
            <a:ln w="12700">
              <a:solidFill>
                <a:srgbClr val="000000"/>
              </a:solidFill>
              <a:prstDash val="solid"/>
            </a:ln>
          </c:spPr>
          <c:invertIfNegative val="0"/>
          <c:val>
            <c:numLit>
              <c:formatCode>General</c:formatCode>
              <c:ptCount val="1"/>
              <c:pt idx="0">
                <c:v>0</c:v>
              </c:pt>
            </c:numLit>
          </c:val>
          <c:shape val="cylinder"/>
          <c:extLst>
            <c:ext xmlns:c16="http://schemas.microsoft.com/office/drawing/2014/chart" uri="{C3380CC4-5D6E-409C-BE32-E72D297353CC}">
              <c16:uniqueId val="{00000000-51BB-4451-9DD5-DDB3729C8119}"/>
            </c:ext>
          </c:extLst>
        </c:ser>
        <c:ser>
          <c:idx val="1"/>
          <c:order val="1"/>
          <c:spPr>
            <a:pattFill prst="pct50">
              <a:fgClr>
                <a:srgbClr val="993366"/>
              </a:fgClr>
              <a:bgClr>
                <a:srgbClr val="FFFFFF"/>
              </a:bgClr>
            </a:pattFill>
            <a:ln w="12700">
              <a:solidFill>
                <a:srgbClr val="000000"/>
              </a:solidFill>
              <a:prstDash val="solid"/>
            </a:ln>
          </c:spPr>
          <c:invertIfNegative val="0"/>
          <c:val>
            <c:numLit>
              <c:formatCode>General</c:formatCode>
              <c:ptCount val="1"/>
              <c:pt idx="0">
                <c:v>0</c:v>
              </c:pt>
            </c:numLit>
          </c:val>
          <c:shape val="cylinder"/>
          <c:extLst>
            <c:ext xmlns:c16="http://schemas.microsoft.com/office/drawing/2014/chart" uri="{C3380CC4-5D6E-409C-BE32-E72D297353CC}">
              <c16:uniqueId val="{00000001-51BB-4451-9DD5-DDB3729C8119}"/>
            </c:ext>
          </c:extLst>
        </c:ser>
        <c:ser>
          <c:idx val="2"/>
          <c:order val="2"/>
          <c:spPr>
            <a:pattFill prst="diagBrick">
              <a:fgClr>
                <a:srgbClr val="FFFF00"/>
              </a:fgClr>
              <a:bgClr>
                <a:srgbClr val="FFFFFF"/>
              </a:bgClr>
            </a:pattFill>
            <a:ln w="12700">
              <a:solidFill>
                <a:srgbClr val="000000"/>
              </a:solidFill>
              <a:prstDash val="solid"/>
            </a:ln>
          </c:spPr>
          <c:invertIfNegative val="0"/>
          <c:val>
            <c:numLit>
              <c:formatCode>General</c:formatCode>
              <c:ptCount val="1"/>
              <c:pt idx="0">
                <c:v>0</c:v>
              </c:pt>
            </c:numLit>
          </c:val>
          <c:shape val="cylinder"/>
          <c:extLst>
            <c:ext xmlns:c16="http://schemas.microsoft.com/office/drawing/2014/chart" uri="{C3380CC4-5D6E-409C-BE32-E72D297353CC}">
              <c16:uniqueId val="{00000002-51BB-4451-9DD5-DDB3729C8119}"/>
            </c:ext>
          </c:extLst>
        </c:ser>
        <c:ser>
          <c:idx val="3"/>
          <c:order val="3"/>
          <c:spPr>
            <a:solidFill>
              <a:srgbClr val="CCFF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51BB-4451-9DD5-DDB3729C8119}"/>
            </c:ext>
          </c:extLst>
        </c:ser>
        <c:dLbls>
          <c:showLegendKey val="0"/>
          <c:showVal val="0"/>
          <c:showCatName val="0"/>
          <c:showSerName val="0"/>
          <c:showPercent val="0"/>
          <c:showBubbleSize val="0"/>
        </c:dLbls>
        <c:gapWidth val="150"/>
        <c:shape val="box"/>
        <c:axId val="1"/>
        <c:axId val="2"/>
        <c:axId val="4"/>
      </c:bar3DChart>
      <c:catAx>
        <c:axId val="1"/>
        <c:scaling>
          <c:orientation val="minMax"/>
        </c:scaling>
        <c:delete val="0"/>
        <c:axPos val="b"/>
        <c:title>
          <c:tx>
            <c:rich>
              <a:bodyPr horzOverflow="overflow" anchor="ctr" anchorCtr="1"/>
              <a:lstStyle/>
              <a:p>
                <a:pPr algn="ctr" rtl="0">
                  <a:defRPr sz="900">
                    <a:solidFill>
                      <a:srgbClr val="000000"/>
                    </a:solidFill>
                  </a:defRPr>
                </a:pPr>
                <a:r>
                  <a:rPr lang="ja-JP" altLang="en-US" sz="900" b="0" i="0" u="none" strike="noStrike" baseline="0">
                    <a:solidFill>
                      <a:srgbClr val="000000"/>
                    </a:solidFill>
                    <a:latin typeface="ＭＳ Ｐゴシック"/>
                    <a:ea typeface="ＭＳ Ｐゴシック"/>
                    <a:cs typeface="ＭＳ Ｐゴシック"/>
                  </a:rPr>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horzOverflow="overflow" vert="wordArtVertRtl" anchor="ctr" anchorCtr="1"/>
          <a:lstStyle/>
          <a:p>
            <a:pPr algn="ctr" rtl="0">
              <a:defRPr sz="800">
                <a:solidFill>
                  <a:srgbClr val="000000"/>
                </a:solidFill>
              </a:defRPr>
            </a:pPr>
            <a:endParaRPr lang="ja-JP"/>
          </a:p>
        </c:txPr>
        <c:crossAx val="2"/>
        <c:crosses val="autoZero"/>
        <c:auto val="1"/>
        <c:lblAlgn val="ctr"/>
        <c:lblOffset val="100"/>
        <c:tickLblSkip val="1"/>
        <c:noMultiLvlLbl val="1"/>
      </c:catAx>
      <c:valAx>
        <c:axId val="2"/>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valAx>
      <c:serAx>
        <c:axId val="4"/>
        <c:scaling>
          <c:orientation val="minMax"/>
        </c:scaling>
        <c:delete val="0"/>
        <c:axPos val="b"/>
        <c:title>
          <c:tx>
            <c:rich>
              <a:bodyPr horzOverflow="overflow" anchor="ctr" anchorCtr="1"/>
              <a:lstStyle/>
              <a:p>
                <a:pPr algn="ctr" rtl="0">
                  <a:defRPr sz="900">
                    <a:solidFill>
                      <a:srgbClr val="000000"/>
                    </a:solidFill>
                  </a:defRPr>
                </a:pPr>
                <a:r>
                  <a:rPr lang="ja-JP" altLang="en-US" sz="900" b="0" i="0" u="none" strike="noStrike" baseline="0">
                    <a:solidFill>
                      <a:srgbClr val="000000"/>
                    </a:solidFill>
                    <a:latin typeface="ＭＳ Ｐゴシック"/>
                    <a:ea typeface="ＭＳ Ｐゴシック"/>
                    <a:cs typeface="ＭＳ Ｐゴシック"/>
                  </a:rPr>
                  <a:t>人</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2"/>
        <c:crosses val="autoZero"/>
        <c:tickLblSkip val="16"/>
      </c:serAx>
      <c:spPr>
        <a:noFill/>
        <a:ln w="25400">
          <a:noFill/>
        </a:ln>
      </c:spPr>
    </c:plotArea>
    <c:legend>
      <c:legendPos val="r"/>
      <c:overlay val="0"/>
      <c:spPr>
        <a:noFill/>
        <a:ln w="25400">
          <a:noFill/>
        </a:ln>
      </c:spPr>
      <c:txPr>
        <a:bodyPr horzOverflow="overflow" anchor="ctr" anchorCtr="1"/>
        <a:lstStyle/>
        <a:p>
          <a:pPr algn="l" rtl="0">
            <a:defRPr sz="825">
              <a:solidFill>
                <a:srgbClr val="000000"/>
              </a:solidFill>
            </a:defRPr>
          </a:pPr>
          <a:endParaRPr lang="ja-JP"/>
        </a:p>
      </c:txPr>
    </c:legend>
    <c:plotVisOnly val="1"/>
    <c:dispBlanksAs val="gap"/>
    <c:showDLblsOverMax val="0"/>
  </c:chart>
  <c:spPr>
    <a:noFill/>
    <a:ln w="9525">
      <a:noFill/>
    </a:ln>
  </c:spPr>
  <c:txPr>
    <a:bodyPr horzOverflow="overflow" anchor="ctr" anchorCtr="1"/>
    <a:lstStyle/>
    <a:p>
      <a:pPr algn="ctr" rtl="0">
        <a:defRPr lang="ja-JP" altLang="en-US" sz="1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10</xdr:col>
      <xdr:colOff>161925</xdr:colOff>
      <xdr:row>3</xdr:row>
      <xdr:rowOff>877570</xdr:rowOff>
    </xdr:from>
    <xdr:to>
      <xdr:col>13</xdr:col>
      <xdr:colOff>1076960</xdr:colOff>
      <xdr:row>20</xdr:row>
      <xdr:rowOff>0</xdr:rowOff>
    </xdr:to>
    <xdr:pic>
      <xdr:nvPicPr>
        <xdr:cNvPr id="2" name="Picture 276">
          <a:extLst>
            <a:ext uri="{FF2B5EF4-FFF2-40B4-BE49-F238E27FC236}">
              <a16:creationId xmlns:a16="http://schemas.microsoft.com/office/drawing/2014/main" id="{CAA81E0B-2994-4BC5-9DA8-0E5D3C429F7B}"/>
            </a:ext>
          </a:extLst>
        </xdr:cNvPr>
        <xdr:cNvPicPr>
          <a:picLocks noChangeAspect="1"/>
        </xdr:cNvPicPr>
      </xdr:nvPicPr>
      <xdr:blipFill>
        <a:blip xmlns:r="http://schemas.openxmlformats.org/officeDocument/2006/relationships" r:embed="rId1"/>
        <a:stretch>
          <a:fillRect/>
        </a:stretch>
      </xdr:blipFill>
      <xdr:spPr>
        <a:xfrm>
          <a:off x="7019925" y="2230120"/>
          <a:ext cx="2972435" cy="3313430"/>
        </a:xfrm>
        <a:prstGeom prst="rect">
          <a:avLst/>
        </a:prstGeom>
        <a:noFill/>
        <a:ln>
          <a:miter/>
        </a:ln>
      </xdr:spPr>
    </xdr:pic>
    <xdr:clientData/>
  </xdr:twoCellAnchor>
  <xdr:twoCellAnchor editAs="oneCell">
    <xdr:from>
      <xdr:col>10</xdr:col>
      <xdr:colOff>469265</xdr:colOff>
      <xdr:row>20</xdr:row>
      <xdr:rowOff>27940</xdr:rowOff>
    </xdr:from>
    <xdr:to>
      <xdr:col>14</xdr:col>
      <xdr:colOff>34290</xdr:colOff>
      <xdr:row>26</xdr:row>
      <xdr:rowOff>43815</xdr:rowOff>
    </xdr:to>
    <xdr:pic>
      <xdr:nvPicPr>
        <xdr:cNvPr id="3" name="Picture 278">
          <a:extLst>
            <a:ext uri="{FF2B5EF4-FFF2-40B4-BE49-F238E27FC236}">
              <a16:creationId xmlns:a16="http://schemas.microsoft.com/office/drawing/2014/main" id="{A2E733CE-F271-4E09-A9A8-FCF71836BA9D}"/>
            </a:ext>
          </a:extLst>
        </xdr:cNvPr>
        <xdr:cNvPicPr>
          <a:picLocks noChangeAspect="1"/>
        </xdr:cNvPicPr>
      </xdr:nvPicPr>
      <xdr:blipFill>
        <a:blip xmlns:r="http://schemas.openxmlformats.org/officeDocument/2006/relationships" r:embed="rId2"/>
        <a:stretch>
          <a:fillRect/>
        </a:stretch>
      </xdr:blipFill>
      <xdr:spPr>
        <a:xfrm>
          <a:off x="7327265" y="5571490"/>
          <a:ext cx="2936875" cy="1406525"/>
        </a:xfrm>
        <a:prstGeom prst="rect">
          <a:avLst/>
        </a:prstGeom>
        <a:noFill/>
        <a:ln>
          <a:miter/>
        </a:ln>
      </xdr:spPr>
    </xdr:pic>
    <xdr:clientData/>
  </xdr:twoCellAnchor>
  <xdr:twoCellAnchor editAs="oneCell">
    <xdr:from>
      <xdr:col>4</xdr:col>
      <xdr:colOff>537845</xdr:colOff>
      <xdr:row>4</xdr:row>
      <xdr:rowOff>147955</xdr:rowOff>
    </xdr:from>
    <xdr:to>
      <xdr:col>8</xdr:col>
      <xdr:colOff>614045</xdr:colOff>
      <xdr:row>14</xdr:row>
      <xdr:rowOff>6350</xdr:rowOff>
    </xdr:to>
    <xdr:pic>
      <xdr:nvPicPr>
        <xdr:cNvPr id="4" name="図 1">
          <a:extLst>
            <a:ext uri="{FF2B5EF4-FFF2-40B4-BE49-F238E27FC236}">
              <a16:creationId xmlns:a16="http://schemas.microsoft.com/office/drawing/2014/main" id="{B53FF785-54CB-475D-8989-20F6D9DC1C5C}"/>
            </a:ext>
          </a:extLst>
        </xdr:cNvPr>
        <xdr:cNvPicPr>
          <a:picLocks noChangeAspect="1"/>
        </xdr:cNvPicPr>
      </xdr:nvPicPr>
      <xdr:blipFill>
        <a:blip xmlns:r="http://schemas.openxmlformats.org/officeDocument/2006/relationships" r:embed="rId3"/>
        <a:stretch>
          <a:fillRect/>
        </a:stretch>
      </xdr:blipFill>
      <xdr:spPr>
        <a:xfrm>
          <a:off x="3281045" y="2691130"/>
          <a:ext cx="2819400" cy="1830070"/>
        </a:xfrm>
        <a:prstGeom prst="rect">
          <a:avLst/>
        </a:prstGeom>
        <a:noFill/>
        <a:ln>
          <a:miter/>
        </a:ln>
      </xdr:spPr>
    </xdr:pic>
    <xdr:clientData/>
  </xdr:twoCellAnchor>
  <xdr:twoCellAnchor editAs="oneCell">
    <xdr:from>
      <xdr:col>0</xdr:col>
      <xdr:colOff>130175</xdr:colOff>
      <xdr:row>4</xdr:row>
      <xdr:rowOff>142875</xdr:rowOff>
    </xdr:from>
    <xdr:to>
      <xdr:col>4</xdr:col>
      <xdr:colOff>482600</xdr:colOff>
      <xdr:row>14</xdr:row>
      <xdr:rowOff>635</xdr:rowOff>
    </xdr:to>
    <xdr:pic>
      <xdr:nvPicPr>
        <xdr:cNvPr id="5" name="図 2">
          <a:extLst>
            <a:ext uri="{FF2B5EF4-FFF2-40B4-BE49-F238E27FC236}">
              <a16:creationId xmlns:a16="http://schemas.microsoft.com/office/drawing/2014/main" id="{DB1355D7-0E13-4CD5-8970-75EDABAB004F}"/>
            </a:ext>
          </a:extLst>
        </xdr:cNvPr>
        <xdr:cNvPicPr>
          <a:picLocks noChangeAspect="1"/>
        </xdr:cNvPicPr>
      </xdr:nvPicPr>
      <xdr:blipFill>
        <a:blip xmlns:r="http://schemas.openxmlformats.org/officeDocument/2006/relationships" r:embed="rId4"/>
        <a:stretch>
          <a:fillRect/>
        </a:stretch>
      </xdr:blipFill>
      <xdr:spPr>
        <a:xfrm>
          <a:off x="130175" y="2686050"/>
          <a:ext cx="3095625" cy="1829435"/>
        </a:xfrm>
        <a:prstGeom prst="rect">
          <a:avLst/>
        </a:prstGeom>
        <a:noFill/>
        <a:ln>
          <a:miter/>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49</xdr:row>
      <xdr:rowOff>0</xdr:rowOff>
    </xdr:from>
    <xdr:to>
      <xdr:col>3</xdr:col>
      <xdr:colOff>590550</xdr:colOff>
      <xdr:row>49</xdr:row>
      <xdr:rowOff>0</xdr:rowOff>
    </xdr:to>
    <xdr:graphicFrame macro="">
      <xdr:nvGraphicFramePr>
        <xdr:cNvPr id="2" name="Chart 2">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49</xdr:row>
      <xdr:rowOff>0</xdr:rowOff>
    </xdr:from>
    <xdr:to>
      <xdr:col>3</xdr:col>
      <xdr:colOff>590550</xdr:colOff>
      <xdr:row>49</xdr:row>
      <xdr:rowOff>0</xdr:rowOff>
    </xdr:to>
    <xdr:graphicFrame macro="">
      <xdr:nvGraphicFramePr>
        <xdr:cNvPr id="3" name="Chart 2">
          <a:extLst>
            <a:ext uri="{FF2B5EF4-FFF2-40B4-BE49-F238E27FC236}">
              <a16:creationId xmlns:a16="http://schemas.microsoft.com/office/drawing/2014/main" id="{15EE82E4-89D7-4205-A2DD-FCAC86A0FF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80</xdr:row>
      <xdr:rowOff>0</xdr:rowOff>
    </xdr:from>
    <xdr:to>
      <xdr:col>2</xdr:col>
      <xdr:colOff>704850</xdr:colOff>
      <xdr:row>80</xdr:row>
      <xdr:rowOff>0</xdr:rowOff>
    </xdr:to>
    <xdr:graphicFrame macro="">
      <xdr:nvGraphicFramePr>
        <xdr:cNvPr id="2" name="Chart 2">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80</xdr:row>
      <xdr:rowOff>0</xdr:rowOff>
    </xdr:from>
    <xdr:to>
      <xdr:col>2</xdr:col>
      <xdr:colOff>704850</xdr:colOff>
      <xdr:row>80</xdr:row>
      <xdr:rowOff>0</xdr:rowOff>
    </xdr:to>
    <xdr:graphicFrame macro="">
      <xdr:nvGraphicFramePr>
        <xdr:cNvPr id="3" name="Chart 2">
          <a:extLst>
            <a:ext uri="{FF2B5EF4-FFF2-40B4-BE49-F238E27FC236}">
              <a16:creationId xmlns:a16="http://schemas.microsoft.com/office/drawing/2014/main" id="{3B070562-0AD0-4803-A7FD-F76E0912CB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22693-04C2-4DDB-B65C-FA10D28BBA52}">
  <dimension ref="A1:M32"/>
  <sheetViews>
    <sheetView view="pageBreakPreview" zoomScale="75" zoomScaleSheetLayoutView="75" workbookViewId="0">
      <selection activeCell="C21" sqref="C21"/>
    </sheetView>
  </sheetViews>
  <sheetFormatPr defaultRowHeight="13.5" x14ac:dyDescent="0.15"/>
  <cols>
    <col min="14" max="14" width="17.25" bestFit="1" customWidth="1"/>
  </cols>
  <sheetData>
    <row r="1" spans="1:9" ht="15.75" customHeight="1" x14ac:dyDescent="0.15"/>
    <row r="2" spans="1:9" s="112" customFormat="1" ht="69" x14ac:dyDescent="0.6">
      <c r="A2" s="508" t="s">
        <v>779</v>
      </c>
      <c r="B2" s="509"/>
      <c r="C2" s="509"/>
      <c r="D2" s="509"/>
      <c r="E2" s="509"/>
      <c r="F2" s="509"/>
      <c r="G2" s="509"/>
      <c r="H2" s="509"/>
      <c r="I2" s="509"/>
    </row>
    <row r="3" spans="1:9" ht="21.75" customHeight="1" x14ac:dyDescent="0.15">
      <c r="A3" s="510"/>
      <c r="B3" s="510"/>
      <c r="C3" s="510"/>
      <c r="D3" s="510"/>
      <c r="E3" s="510"/>
      <c r="F3" s="510"/>
      <c r="G3" s="510"/>
      <c r="H3" s="510"/>
      <c r="I3" s="510"/>
    </row>
    <row r="4" spans="1:9" ht="93.75" x14ac:dyDescent="0.8">
      <c r="A4" s="511" t="s">
        <v>780</v>
      </c>
      <c r="B4" s="510"/>
      <c r="C4" s="510"/>
      <c r="D4" s="510"/>
      <c r="E4" s="510"/>
      <c r="F4" s="510"/>
      <c r="G4" s="510"/>
      <c r="H4" s="510"/>
      <c r="I4" s="510"/>
    </row>
    <row r="5" spans="1:9" ht="33.75" customHeight="1" x14ac:dyDescent="0.15">
      <c r="A5" s="510"/>
      <c r="B5" s="510"/>
      <c r="C5" s="510"/>
      <c r="D5" s="510"/>
      <c r="E5" s="510"/>
      <c r="F5" s="510"/>
      <c r="G5" s="510"/>
      <c r="H5" s="510"/>
      <c r="I5" s="510"/>
    </row>
    <row r="6" spans="1:9" x14ac:dyDescent="0.15">
      <c r="A6" s="510"/>
      <c r="B6" s="510"/>
      <c r="C6" s="510"/>
      <c r="D6" s="510"/>
      <c r="E6" s="510"/>
      <c r="F6" s="510"/>
      <c r="G6" s="510"/>
      <c r="H6" s="510"/>
      <c r="I6" s="510"/>
    </row>
    <row r="7" spans="1:9" x14ac:dyDescent="0.15">
      <c r="A7" s="510"/>
      <c r="B7" s="510"/>
      <c r="C7" s="510"/>
      <c r="D7" s="510"/>
      <c r="E7" s="510"/>
      <c r="F7" s="510"/>
      <c r="G7" s="510"/>
      <c r="H7" s="510"/>
      <c r="I7" s="510"/>
    </row>
    <row r="8" spans="1:9" x14ac:dyDescent="0.15">
      <c r="A8" s="510"/>
      <c r="B8" s="510"/>
      <c r="C8" s="510"/>
      <c r="D8" s="510"/>
      <c r="E8" s="510"/>
      <c r="F8" s="510"/>
      <c r="G8" s="510"/>
      <c r="H8" s="510"/>
      <c r="I8" s="510"/>
    </row>
    <row r="9" spans="1:9" x14ac:dyDescent="0.15">
      <c r="A9" s="510"/>
      <c r="B9" s="510"/>
      <c r="C9" s="510"/>
      <c r="D9" s="510"/>
      <c r="E9" s="510"/>
      <c r="F9" s="510"/>
      <c r="G9" s="510"/>
      <c r="H9" s="510"/>
      <c r="I9" s="510"/>
    </row>
    <row r="10" spans="1:9" x14ac:dyDescent="0.15">
      <c r="A10" s="510"/>
      <c r="B10" s="510"/>
      <c r="C10" s="510"/>
      <c r="D10" s="510"/>
      <c r="E10" s="510"/>
      <c r="F10" s="510"/>
      <c r="G10" s="510"/>
      <c r="H10" s="510"/>
      <c r="I10" s="510"/>
    </row>
    <row r="11" spans="1:9" x14ac:dyDescent="0.15">
      <c r="A11" s="510"/>
      <c r="B11" s="510"/>
      <c r="C11" s="510"/>
      <c r="D11" s="510"/>
      <c r="E11" s="510"/>
      <c r="F11" s="510"/>
      <c r="G11" s="510"/>
      <c r="H11" s="510"/>
      <c r="I11" s="510"/>
    </row>
    <row r="12" spans="1:9" x14ac:dyDescent="0.15">
      <c r="A12" s="510"/>
      <c r="B12" s="510"/>
      <c r="C12" s="510"/>
      <c r="D12" s="510"/>
      <c r="E12" s="510"/>
      <c r="F12" s="510"/>
      <c r="G12" s="510"/>
      <c r="H12" s="510"/>
      <c r="I12" s="510"/>
    </row>
    <row r="13" spans="1:9" x14ac:dyDescent="0.15">
      <c r="A13" s="510"/>
      <c r="B13" s="510"/>
      <c r="C13" s="510"/>
      <c r="D13" s="510"/>
      <c r="E13" s="510"/>
      <c r="F13" s="510"/>
      <c r="G13" s="510"/>
      <c r="H13" s="510"/>
      <c r="I13" s="510"/>
    </row>
    <row r="14" spans="1:9" x14ac:dyDescent="0.15">
      <c r="A14" s="510"/>
      <c r="B14" s="510"/>
      <c r="C14" s="510"/>
      <c r="D14" s="510"/>
      <c r="E14" s="510"/>
      <c r="F14" s="510"/>
      <c r="G14" s="510"/>
      <c r="H14" s="510"/>
      <c r="I14" s="510"/>
    </row>
    <row r="15" spans="1:9" x14ac:dyDescent="0.15">
      <c r="A15" s="510"/>
      <c r="B15" s="510"/>
      <c r="C15" s="510"/>
      <c r="D15" s="510"/>
      <c r="E15" s="510"/>
      <c r="F15" s="510"/>
      <c r="G15" s="510"/>
      <c r="H15" s="510"/>
      <c r="I15" s="510"/>
    </row>
    <row r="16" spans="1:9" x14ac:dyDescent="0.15">
      <c r="A16" s="510"/>
      <c r="B16" s="510"/>
      <c r="C16" s="510"/>
      <c r="D16" s="510"/>
      <c r="E16" s="510"/>
      <c r="F16" s="510"/>
      <c r="G16" s="510"/>
      <c r="H16" s="510"/>
      <c r="I16" s="510"/>
    </row>
    <row r="17" spans="1:13" x14ac:dyDescent="0.15">
      <c r="A17" s="510"/>
      <c r="B17" s="510"/>
      <c r="C17" s="510"/>
      <c r="D17" s="510"/>
      <c r="E17" s="510"/>
      <c r="F17" s="510"/>
      <c r="G17" s="510"/>
      <c r="H17" s="510"/>
      <c r="I17" s="510"/>
    </row>
    <row r="18" spans="1:13" x14ac:dyDescent="0.15">
      <c r="A18" s="510"/>
      <c r="B18" s="510"/>
      <c r="C18" s="512" t="s">
        <v>781</v>
      </c>
      <c r="D18" s="512"/>
      <c r="E18" s="512"/>
      <c r="F18" s="512"/>
      <c r="G18" s="510"/>
      <c r="H18" s="510"/>
      <c r="I18" s="510"/>
    </row>
    <row r="19" spans="1:13" x14ac:dyDescent="0.15">
      <c r="A19" s="510"/>
      <c r="B19" s="510"/>
      <c r="C19" s="512"/>
      <c r="D19" s="512"/>
      <c r="E19" s="512"/>
      <c r="F19" s="512"/>
      <c r="G19" s="510"/>
      <c r="H19" s="510"/>
      <c r="I19" s="510"/>
    </row>
    <row r="20" spans="1:13" x14ac:dyDescent="0.15">
      <c r="A20" s="510"/>
      <c r="B20" s="510"/>
      <c r="C20" s="512"/>
      <c r="D20" s="512"/>
      <c r="E20" s="512"/>
      <c r="F20" s="512"/>
      <c r="G20" s="510"/>
      <c r="H20" s="510"/>
      <c r="I20" s="510"/>
    </row>
    <row r="21" spans="1:13" x14ac:dyDescent="0.15">
      <c r="A21" s="510"/>
      <c r="B21" s="510"/>
      <c r="C21" s="510"/>
      <c r="D21" s="510"/>
      <c r="E21" s="510"/>
      <c r="F21" s="510"/>
      <c r="G21" s="510"/>
      <c r="H21" s="510"/>
      <c r="I21" s="510"/>
    </row>
    <row r="22" spans="1:13" x14ac:dyDescent="0.15">
      <c r="A22" s="510"/>
      <c r="B22" s="510"/>
      <c r="C22" s="510"/>
      <c r="D22" s="510"/>
      <c r="E22" s="510"/>
      <c r="F22" s="510"/>
      <c r="G22" s="510"/>
      <c r="H22" s="510"/>
      <c r="I22" s="510"/>
    </row>
    <row r="23" spans="1:13" x14ac:dyDescent="0.15">
      <c r="A23" s="510"/>
      <c r="B23" s="510"/>
      <c r="C23" s="510"/>
      <c r="D23" s="510"/>
      <c r="E23" s="510"/>
      <c r="F23" s="510"/>
      <c r="G23" s="510"/>
      <c r="H23" s="510"/>
      <c r="I23" s="510"/>
    </row>
    <row r="24" spans="1:13" x14ac:dyDescent="0.15">
      <c r="A24" s="513"/>
      <c r="B24" s="513"/>
      <c r="C24" s="513"/>
      <c r="D24" s="513"/>
      <c r="E24" s="513"/>
      <c r="F24" s="513"/>
      <c r="G24" s="513"/>
      <c r="H24" s="513"/>
      <c r="I24" s="513"/>
    </row>
    <row r="26" spans="1:13" ht="42" x14ac:dyDescent="0.15">
      <c r="D26" s="514"/>
      <c r="E26" s="514"/>
      <c r="F26" s="514"/>
      <c r="G26" s="514"/>
    </row>
    <row r="27" spans="1:13" ht="42" x14ac:dyDescent="0.15">
      <c r="C27" s="514"/>
      <c r="D27" s="514"/>
      <c r="E27" s="514"/>
      <c r="F27" s="514"/>
      <c r="G27" s="514"/>
    </row>
    <row r="28" spans="1:13" ht="42" x14ac:dyDescent="0.15">
      <c r="C28" s="514"/>
      <c r="D28" s="514"/>
      <c r="E28" s="514"/>
      <c r="F28" s="514"/>
      <c r="G28" s="514"/>
    </row>
    <row r="32" spans="1:13" ht="17.25" x14ac:dyDescent="0.2">
      <c r="M32" s="116"/>
    </row>
  </sheetData>
  <mergeCells count="2">
    <mergeCell ref="C18:F20"/>
    <mergeCell ref="A24:I24"/>
  </mergeCells>
  <phoneticPr fontId="24"/>
  <printOptions horizontalCentered="1" verticalCentered="1"/>
  <pageMargins left="0.78740157480314965" right="0.78740157480314965" top="0.78740157480314965" bottom="0.98425196850393681" header="0.51181102362204722" footer="0.51181102362204722"/>
  <pageSetup paperSize="9" scale="82" fitToHeight="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37"/>
  <sheetViews>
    <sheetView view="pageBreakPreview" zoomScale="75" zoomScaleNormal="75" zoomScaleSheetLayoutView="75" workbookViewId="0">
      <pane xSplit="3" ySplit="3" topLeftCell="D4" activePane="bottomRight" state="frozen"/>
      <selection pane="topRight"/>
      <selection pane="bottomLeft"/>
      <selection pane="bottomRight"/>
    </sheetView>
  </sheetViews>
  <sheetFormatPr defaultRowHeight="13.5" x14ac:dyDescent="0.15"/>
  <cols>
    <col min="1" max="1" width="10.375" style="140" customWidth="1"/>
    <col min="2" max="2" width="3.625" style="140" customWidth="1"/>
    <col min="3" max="3" width="5.625" style="140" customWidth="1"/>
    <col min="4" max="4" width="7.75" style="140" bestFit="1" customWidth="1"/>
    <col min="5" max="5" width="6.875" style="140" customWidth="1"/>
    <col min="6" max="8" width="9" style="140" customWidth="1"/>
    <col min="9" max="9" width="6.75" style="140" bestFit="1" customWidth="1"/>
    <col min="10" max="12" width="9" style="140" customWidth="1"/>
    <col min="13" max="13" width="6.75" style="140" bestFit="1" customWidth="1"/>
    <col min="14" max="15" width="9.375" style="140" customWidth="1"/>
    <col min="16" max="16" width="9" style="140" customWidth="1"/>
    <col min="17" max="16384" width="9" style="140"/>
  </cols>
  <sheetData>
    <row r="1" spans="1:26" ht="13.5" customHeight="1" x14ac:dyDescent="0.15">
      <c r="A1" s="139" t="s">
        <v>118</v>
      </c>
    </row>
    <row r="2" spans="1:26" ht="13.5" customHeight="1" x14ac:dyDescent="0.15">
      <c r="A2" s="434" t="s">
        <v>427</v>
      </c>
      <c r="B2" s="423" t="s">
        <v>428</v>
      </c>
      <c r="C2" s="425"/>
      <c r="D2" s="445" t="s">
        <v>191</v>
      </c>
      <c r="E2" s="442" t="s">
        <v>429</v>
      </c>
      <c r="F2" s="443"/>
      <c r="G2" s="443"/>
      <c r="H2" s="444"/>
      <c r="I2" s="442" t="s">
        <v>432</v>
      </c>
      <c r="J2" s="443"/>
      <c r="K2" s="443"/>
      <c r="L2" s="444"/>
      <c r="M2" s="442" t="s">
        <v>434</v>
      </c>
      <c r="N2" s="443"/>
      <c r="O2" s="443"/>
      <c r="P2" s="443"/>
      <c r="Q2" s="443"/>
      <c r="R2" s="443"/>
      <c r="S2" s="444"/>
      <c r="T2" s="436" t="s">
        <v>430</v>
      </c>
      <c r="U2" s="44"/>
      <c r="V2" s="44"/>
      <c r="W2" s="44"/>
    </row>
    <row r="3" spans="1:26" s="10" customFormat="1" ht="40.5" x14ac:dyDescent="0.15">
      <c r="A3" s="434"/>
      <c r="B3" s="426"/>
      <c r="C3" s="428"/>
      <c r="D3" s="446"/>
      <c r="E3" s="37"/>
      <c r="F3" s="38" t="s">
        <v>89</v>
      </c>
      <c r="G3" s="39" t="s">
        <v>435</v>
      </c>
      <c r="H3" s="39" t="s">
        <v>210</v>
      </c>
      <c r="I3" s="40"/>
      <c r="J3" s="38" t="s">
        <v>422</v>
      </c>
      <c r="K3" s="38" t="s">
        <v>437</v>
      </c>
      <c r="L3" s="38" t="s">
        <v>438</v>
      </c>
      <c r="M3" s="40"/>
      <c r="N3" s="41" t="s">
        <v>112</v>
      </c>
      <c r="O3" s="43" t="s">
        <v>440</v>
      </c>
      <c r="P3" s="43" t="s">
        <v>443</v>
      </c>
      <c r="Q3" s="43" t="s">
        <v>445</v>
      </c>
      <c r="R3" s="11" t="s">
        <v>446</v>
      </c>
      <c r="S3" s="11" t="s">
        <v>317</v>
      </c>
      <c r="T3" s="437"/>
      <c r="U3" s="45"/>
      <c r="V3" s="45"/>
      <c r="W3" s="45"/>
    </row>
    <row r="4" spans="1:26" s="17" customFormat="1" ht="18.75" hidden="1" customHeight="1" x14ac:dyDescent="0.15">
      <c r="A4" s="438" t="s">
        <v>448</v>
      </c>
      <c r="B4" s="440" t="s">
        <v>449</v>
      </c>
      <c r="C4" s="441"/>
      <c r="D4" s="36">
        <f t="shared" ref="D4:D27" si="0">SUBTOTAL(9,E4:S4)+T4</f>
        <v>7429</v>
      </c>
      <c r="E4" s="15">
        <f t="shared" ref="E4:E27" si="1">SUBTOTAL(9,F4:H4)</f>
        <v>1006</v>
      </c>
      <c r="F4" s="15">
        <v>1001</v>
      </c>
      <c r="G4" s="15">
        <v>5</v>
      </c>
      <c r="H4" s="15">
        <v>0</v>
      </c>
      <c r="I4" s="15">
        <f t="shared" ref="I4:I27" si="2">SUBTOTAL(9,J4:L4)</f>
        <v>3950</v>
      </c>
      <c r="J4" s="15"/>
      <c r="K4" s="15">
        <v>447</v>
      </c>
      <c r="L4" s="15">
        <v>3503</v>
      </c>
      <c r="M4" s="15">
        <f t="shared" ref="M4:M27" si="3">SUBTOTAL(9,N4:S4)</f>
        <v>2468</v>
      </c>
      <c r="N4" s="15">
        <v>909</v>
      </c>
      <c r="O4" s="15">
        <v>114</v>
      </c>
      <c r="P4" s="15">
        <v>449</v>
      </c>
      <c r="Q4" s="15">
        <v>33</v>
      </c>
      <c r="R4" s="15">
        <v>703</v>
      </c>
      <c r="S4" s="15">
        <v>260</v>
      </c>
      <c r="T4" s="15">
        <v>5</v>
      </c>
      <c r="U4" s="46"/>
      <c r="V4" s="46"/>
      <c r="W4" s="46"/>
      <c r="X4" s="46"/>
      <c r="Y4" s="46"/>
    </row>
    <row r="5" spans="1:26" s="17" customFormat="1" ht="18.75" hidden="1" customHeight="1" x14ac:dyDescent="0.15">
      <c r="A5" s="438"/>
      <c r="B5" s="34"/>
      <c r="C5" s="18" t="s">
        <v>83</v>
      </c>
      <c r="D5" s="36">
        <f t="shared" si="0"/>
        <v>4534</v>
      </c>
      <c r="E5" s="15">
        <f t="shared" si="1"/>
        <v>383</v>
      </c>
      <c r="F5" s="15">
        <v>378</v>
      </c>
      <c r="G5" s="15">
        <v>5</v>
      </c>
      <c r="H5" s="15">
        <v>0</v>
      </c>
      <c r="I5" s="15">
        <f t="shared" si="2"/>
        <v>2547</v>
      </c>
      <c r="J5" s="15"/>
      <c r="K5" s="15">
        <v>404</v>
      </c>
      <c r="L5" s="15">
        <v>2143</v>
      </c>
      <c r="M5" s="15">
        <f t="shared" si="3"/>
        <v>1599</v>
      </c>
      <c r="N5" s="15">
        <v>530</v>
      </c>
      <c r="O5" s="15">
        <v>55</v>
      </c>
      <c r="P5" s="15">
        <v>421</v>
      </c>
      <c r="Q5" s="15">
        <v>28</v>
      </c>
      <c r="R5" s="15">
        <v>349</v>
      </c>
      <c r="S5" s="15">
        <v>216</v>
      </c>
      <c r="T5" s="15">
        <v>5</v>
      </c>
      <c r="U5" s="46"/>
      <c r="V5" s="46"/>
      <c r="W5" s="46"/>
      <c r="X5" s="46"/>
      <c r="Y5" s="46"/>
      <c r="Z5" s="46"/>
    </row>
    <row r="6" spans="1:26" s="17" customFormat="1" ht="18.75" hidden="1" customHeight="1" x14ac:dyDescent="0.15">
      <c r="A6" s="438"/>
      <c r="B6" s="35"/>
      <c r="C6" s="18" t="s">
        <v>321</v>
      </c>
      <c r="D6" s="36">
        <f t="shared" si="0"/>
        <v>2895</v>
      </c>
      <c r="E6" s="15">
        <f t="shared" si="1"/>
        <v>623</v>
      </c>
      <c r="F6" s="15">
        <f>F4-F5</f>
        <v>623</v>
      </c>
      <c r="G6" s="15">
        <f>G4-G5</f>
        <v>0</v>
      </c>
      <c r="H6" s="15">
        <f>H4-H5</f>
        <v>0</v>
      </c>
      <c r="I6" s="15">
        <f t="shared" si="2"/>
        <v>1403</v>
      </c>
      <c r="J6" s="15">
        <f>J4-J5</f>
        <v>0</v>
      </c>
      <c r="K6" s="15">
        <f>K4-K5</f>
        <v>43</v>
      </c>
      <c r="L6" s="15">
        <f>L4-L5</f>
        <v>1360</v>
      </c>
      <c r="M6" s="15">
        <f t="shared" si="3"/>
        <v>869</v>
      </c>
      <c r="N6" s="15">
        <f t="shared" ref="N6:T6" si="4">N4-N5</f>
        <v>379</v>
      </c>
      <c r="O6" s="15">
        <f t="shared" si="4"/>
        <v>59</v>
      </c>
      <c r="P6" s="15">
        <f t="shared" si="4"/>
        <v>28</v>
      </c>
      <c r="Q6" s="15">
        <f t="shared" si="4"/>
        <v>5</v>
      </c>
      <c r="R6" s="15">
        <f t="shared" si="4"/>
        <v>354</v>
      </c>
      <c r="S6" s="15">
        <f t="shared" si="4"/>
        <v>44</v>
      </c>
      <c r="T6" s="15">
        <f t="shared" si="4"/>
        <v>0</v>
      </c>
      <c r="U6" s="46"/>
      <c r="V6" s="46"/>
      <c r="W6" s="46"/>
    </row>
    <row r="7" spans="1:26" s="17" customFormat="1" ht="18.75" customHeight="1" x14ac:dyDescent="0.15">
      <c r="A7" s="438" t="s">
        <v>450</v>
      </c>
      <c r="B7" s="440" t="s">
        <v>449</v>
      </c>
      <c r="C7" s="441"/>
      <c r="D7" s="36">
        <f t="shared" si="0"/>
        <v>8735</v>
      </c>
      <c r="E7" s="15">
        <f t="shared" si="1"/>
        <v>565</v>
      </c>
      <c r="F7" s="15">
        <v>561</v>
      </c>
      <c r="G7" s="15">
        <v>2</v>
      </c>
      <c r="H7" s="15">
        <v>2</v>
      </c>
      <c r="I7" s="15">
        <f t="shared" si="2"/>
        <v>4560</v>
      </c>
      <c r="J7" s="15">
        <v>2</v>
      </c>
      <c r="K7" s="15">
        <v>627</v>
      </c>
      <c r="L7" s="15">
        <v>3931</v>
      </c>
      <c r="M7" s="15">
        <f t="shared" si="3"/>
        <v>3566</v>
      </c>
      <c r="N7" s="15">
        <v>1424</v>
      </c>
      <c r="O7" s="15">
        <v>193</v>
      </c>
      <c r="P7" s="15">
        <v>570</v>
      </c>
      <c r="Q7" s="15">
        <v>40</v>
      </c>
      <c r="R7" s="15">
        <v>972</v>
      </c>
      <c r="S7" s="15">
        <v>367</v>
      </c>
      <c r="T7" s="15">
        <v>44</v>
      </c>
      <c r="U7" s="46"/>
      <c r="V7" s="46"/>
      <c r="W7" s="46"/>
    </row>
    <row r="8" spans="1:26" s="17" customFormat="1" ht="18.75" customHeight="1" x14ac:dyDescent="0.15">
      <c r="A8" s="438"/>
      <c r="B8" s="34"/>
      <c r="C8" s="18" t="s">
        <v>83</v>
      </c>
      <c r="D8" s="36">
        <f t="shared" si="0"/>
        <v>5766</v>
      </c>
      <c r="E8" s="15">
        <f t="shared" si="1"/>
        <v>244</v>
      </c>
      <c r="F8" s="15">
        <v>240</v>
      </c>
      <c r="G8" s="15">
        <v>2</v>
      </c>
      <c r="H8" s="15">
        <v>2</v>
      </c>
      <c r="I8" s="15">
        <f t="shared" si="2"/>
        <v>3238</v>
      </c>
      <c r="J8" s="15">
        <v>2</v>
      </c>
      <c r="K8" s="15">
        <v>548</v>
      </c>
      <c r="L8" s="15">
        <v>2688</v>
      </c>
      <c r="M8" s="15">
        <f t="shared" si="3"/>
        <v>2278</v>
      </c>
      <c r="N8" s="15">
        <v>814</v>
      </c>
      <c r="O8" s="15">
        <v>87</v>
      </c>
      <c r="P8" s="15">
        <v>525</v>
      </c>
      <c r="Q8" s="15">
        <v>31</v>
      </c>
      <c r="R8" s="15">
        <v>516</v>
      </c>
      <c r="S8" s="15">
        <v>305</v>
      </c>
      <c r="T8" s="15">
        <v>6</v>
      </c>
      <c r="U8" s="46"/>
      <c r="V8" s="46"/>
      <c r="W8" s="46"/>
    </row>
    <row r="9" spans="1:26" s="17" customFormat="1" ht="18.75" customHeight="1" x14ac:dyDescent="0.15">
      <c r="A9" s="438"/>
      <c r="B9" s="35"/>
      <c r="C9" s="18" t="s">
        <v>321</v>
      </c>
      <c r="D9" s="36">
        <f t="shared" si="0"/>
        <v>2969</v>
      </c>
      <c r="E9" s="15">
        <f t="shared" si="1"/>
        <v>321</v>
      </c>
      <c r="F9" s="15">
        <f>F7-F8</f>
        <v>321</v>
      </c>
      <c r="G9" s="15">
        <f>G7-G8</f>
        <v>0</v>
      </c>
      <c r="H9" s="15">
        <f>H7-H8</f>
        <v>0</v>
      </c>
      <c r="I9" s="15">
        <f t="shared" si="2"/>
        <v>1322</v>
      </c>
      <c r="J9" s="15">
        <f>J7-J8</f>
        <v>0</v>
      </c>
      <c r="K9" s="15">
        <f>K7-K8</f>
        <v>79</v>
      </c>
      <c r="L9" s="15">
        <f>L7-L8</f>
        <v>1243</v>
      </c>
      <c r="M9" s="15">
        <f t="shared" si="3"/>
        <v>1288</v>
      </c>
      <c r="N9" s="15">
        <f t="shared" ref="N9:T9" si="5">N7-N8</f>
        <v>610</v>
      </c>
      <c r="O9" s="15">
        <f t="shared" si="5"/>
        <v>106</v>
      </c>
      <c r="P9" s="15">
        <f t="shared" si="5"/>
        <v>45</v>
      </c>
      <c r="Q9" s="15">
        <f t="shared" si="5"/>
        <v>9</v>
      </c>
      <c r="R9" s="15">
        <f t="shared" si="5"/>
        <v>456</v>
      </c>
      <c r="S9" s="15">
        <f t="shared" si="5"/>
        <v>62</v>
      </c>
      <c r="T9" s="15">
        <f t="shared" si="5"/>
        <v>38</v>
      </c>
      <c r="U9" s="46"/>
      <c r="V9" s="46"/>
      <c r="W9" s="46"/>
    </row>
    <row r="10" spans="1:26" s="17" customFormat="1" ht="18.75" customHeight="1" x14ac:dyDescent="0.15">
      <c r="A10" s="438" t="s">
        <v>451</v>
      </c>
      <c r="B10" s="440" t="s">
        <v>449</v>
      </c>
      <c r="C10" s="441"/>
      <c r="D10" s="36">
        <f t="shared" si="0"/>
        <v>10382</v>
      </c>
      <c r="E10" s="15">
        <f t="shared" si="1"/>
        <v>394</v>
      </c>
      <c r="F10" s="15">
        <v>388</v>
      </c>
      <c r="G10" s="15">
        <v>2</v>
      </c>
      <c r="H10" s="15">
        <v>4</v>
      </c>
      <c r="I10" s="15">
        <f t="shared" si="2"/>
        <v>5456</v>
      </c>
      <c r="J10" s="15">
        <v>4</v>
      </c>
      <c r="K10" s="15">
        <v>799</v>
      </c>
      <c r="L10" s="15">
        <v>4653</v>
      </c>
      <c r="M10" s="15">
        <f t="shared" si="3"/>
        <v>4531</v>
      </c>
      <c r="N10" s="15">
        <v>1836</v>
      </c>
      <c r="O10" s="15">
        <v>221</v>
      </c>
      <c r="P10" s="15">
        <v>705</v>
      </c>
      <c r="Q10" s="15">
        <v>46</v>
      </c>
      <c r="R10" s="15">
        <v>1290</v>
      </c>
      <c r="S10" s="15">
        <v>433</v>
      </c>
      <c r="T10" s="15">
        <v>1</v>
      </c>
      <c r="U10" s="46"/>
      <c r="V10" s="46"/>
      <c r="W10" s="46"/>
    </row>
    <row r="11" spans="1:26" s="17" customFormat="1" ht="18.75" customHeight="1" x14ac:dyDescent="0.15">
      <c r="A11" s="439"/>
      <c r="B11" s="34"/>
      <c r="C11" s="18" t="s">
        <v>83</v>
      </c>
      <c r="D11" s="36">
        <f t="shared" si="0"/>
        <v>6597</v>
      </c>
      <c r="E11" s="15">
        <f t="shared" si="1"/>
        <v>220</v>
      </c>
      <c r="F11" s="15">
        <v>214</v>
      </c>
      <c r="G11" s="15">
        <v>2</v>
      </c>
      <c r="H11" s="15">
        <v>4</v>
      </c>
      <c r="I11" s="15">
        <f t="shared" si="2"/>
        <v>3598</v>
      </c>
      <c r="J11" s="15">
        <v>4</v>
      </c>
      <c r="K11" s="15">
        <v>696</v>
      </c>
      <c r="L11" s="15">
        <v>2898</v>
      </c>
      <c r="M11" s="15">
        <f t="shared" si="3"/>
        <v>2779</v>
      </c>
      <c r="N11" s="15">
        <v>995</v>
      </c>
      <c r="O11" s="15">
        <v>102</v>
      </c>
      <c r="P11" s="15">
        <v>660</v>
      </c>
      <c r="Q11" s="15">
        <v>32</v>
      </c>
      <c r="R11" s="15">
        <v>656</v>
      </c>
      <c r="S11" s="15">
        <v>334</v>
      </c>
      <c r="T11" s="15">
        <v>0</v>
      </c>
    </row>
    <row r="12" spans="1:26" s="17" customFormat="1" ht="18.75" customHeight="1" x14ac:dyDescent="0.15">
      <c r="A12" s="439"/>
      <c r="B12" s="35"/>
      <c r="C12" s="18" t="s">
        <v>321</v>
      </c>
      <c r="D12" s="36">
        <f t="shared" si="0"/>
        <v>3785</v>
      </c>
      <c r="E12" s="15">
        <f t="shared" si="1"/>
        <v>174</v>
      </c>
      <c r="F12" s="15">
        <f>F10-F11</f>
        <v>174</v>
      </c>
      <c r="G12" s="15">
        <f>G10-G11</f>
        <v>0</v>
      </c>
      <c r="H12" s="15">
        <f>H10-H11</f>
        <v>0</v>
      </c>
      <c r="I12" s="15">
        <f t="shared" si="2"/>
        <v>1858</v>
      </c>
      <c r="J12" s="15">
        <f>J10-J11</f>
        <v>0</v>
      </c>
      <c r="K12" s="15">
        <f>K10-K11</f>
        <v>103</v>
      </c>
      <c r="L12" s="15">
        <f>L10-L11</f>
        <v>1755</v>
      </c>
      <c r="M12" s="15">
        <f t="shared" si="3"/>
        <v>1752</v>
      </c>
      <c r="N12" s="15">
        <f t="shared" ref="N12:T12" si="6">N10-N11</f>
        <v>841</v>
      </c>
      <c r="O12" s="15">
        <f t="shared" si="6"/>
        <v>119</v>
      </c>
      <c r="P12" s="15">
        <f t="shared" si="6"/>
        <v>45</v>
      </c>
      <c r="Q12" s="15">
        <f t="shared" si="6"/>
        <v>14</v>
      </c>
      <c r="R12" s="15">
        <f t="shared" si="6"/>
        <v>634</v>
      </c>
      <c r="S12" s="15">
        <f t="shared" si="6"/>
        <v>99</v>
      </c>
      <c r="T12" s="15">
        <f t="shared" si="6"/>
        <v>1</v>
      </c>
      <c r="U12" s="46"/>
      <c r="V12" s="46"/>
      <c r="W12" s="46"/>
    </row>
    <row r="13" spans="1:26" s="17" customFormat="1" ht="18.75" customHeight="1" x14ac:dyDescent="0.15">
      <c r="A13" s="438" t="s">
        <v>232</v>
      </c>
      <c r="B13" s="440" t="s">
        <v>449</v>
      </c>
      <c r="C13" s="441"/>
      <c r="D13" s="36">
        <f t="shared" si="0"/>
        <v>11509</v>
      </c>
      <c r="E13" s="15">
        <f t="shared" si="1"/>
        <v>461</v>
      </c>
      <c r="F13" s="15">
        <v>455</v>
      </c>
      <c r="G13" s="15">
        <v>4</v>
      </c>
      <c r="H13" s="15">
        <v>2</v>
      </c>
      <c r="I13" s="15">
        <f t="shared" si="2"/>
        <v>5704</v>
      </c>
      <c r="J13" s="15">
        <v>1</v>
      </c>
      <c r="K13" s="15">
        <v>784</v>
      </c>
      <c r="L13" s="15">
        <v>4919</v>
      </c>
      <c r="M13" s="15">
        <f t="shared" si="3"/>
        <v>5334</v>
      </c>
      <c r="N13" s="15">
        <v>2016</v>
      </c>
      <c r="O13" s="15">
        <v>245</v>
      </c>
      <c r="P13" s="15">
        <v>815</v>
      </c>
      <c r="Q13" s="15">
        <v>51</v>
      </c>
      <c r="R13" s="15">
        <v>1667</v>
      </c>
      <c r="S13" s="15">
        <v>540</v>
      </c>
      <c r="T13" s="15">
        <v>10</v>
      </c>
    </row>
    <row r="14" spans="1:26" s="17" customFormat="1" ht="18.75" customHeight="1" x14ac:dyDescent="0.15">
      <c r="A14" s="439"/>
      <c r="B14" s="34"/>
      <c r="C14" s="18" t="s">
        <v>83</v>
      </c>
      <c r="D14" s="36">
        <f t="shared" si="0"/>
        <v>7013</v>
      </c>
      <c r="E14" s="15">
        <f t="shared" si="1"/>
        <v>259</v>
      </c>
      <c r="F14" s="15">
        <v>253</v>
      </c>
      <c r="G14" s="15">
        <v>4</v>
      </c>
      <c r="H14" s="15">
        <v>2</v>
      </c>
      <c r="I14" s="15">
        <f t="shared" si="2"/>
        <v>3614</v>
      </c>
      <c r="J14" s="15">
        <v>1</v>
      </c>
      <c r="K14" s="15">
        <v>667</v>
      </c>
      <c r="L14" s="15">
        <v>2946</v>
      </c>
      <c r="M14" s="15">
        <f t="shared" si="3"/>
        <v>3134</v>
      </c>
      <c r="N14" s="15">
        <v>995</v>
      </c>
      <c r="O14" s="15">
        <v>115</v>
      </c>
      <c r="P14" s="15">
        <v>730</v>
      </c>
      <c r="Q14" s="15">
        <v>41</v>
      </c>
      <c r="R14" s="15">
        <v>801</v>
      </c>
      <c r="S14" s="15">
        <v>452</v>
      </c>
      <c r="T14" s="15">
        <v>6</v>
      </c>
    </row>
    <row r="15" spans="1:26" s="17" customFormat="1" ht="18.75" customHeight="1" x14ac:dyDescent="0.15">
      <c r="A15" s="439"/>
      <c r="B15" s="35"/>
      <c r="C15" s="18" t="s">
        <v>321</v>
      </c>
      <c r="D15" s="36">
        <f t="shared" si="0"/>
        <v>4496</v>
      </c>
      <c r="E15" s="15">
        <f t="shared" si="1"/>
        <v>202</v>
      </c>
      <c r="F15" s="15">
        <f>F13-F14</f>
        <v>202</v>
      </c>
      <c r="G15" s="15">
        <f>G13-G14</f>
        <v>0</v>
      </c>
      <c r="H15" s="15">
        <f>H13-H14</f>
        <v>0</v>
      </c>
      <c r="I15" s="15">
        <f t="shared" si="2"/>
        <v>2090</v>
      </c>
      <c r="J15" s="15">
        <f>J13-J14</f>
        <v>0</v>
      </c>
      <c r="K15" s="15">
        <f>K13-K14</f>
        <v>117</v>
      </c>
      <c r="L15" s="15">
        <f>L13-L14</f>
        <v>1973</v>
      </c>
      <c r="M15" s="15">
        <f t="shared" si="3"/>
        <v>2200</v>
      </c>
      <c r="N15" s="15">
        <f t="shared" ref="N15:T15" si="7">N13-N14</f>
        <v>1021</v>
      </c>
      <c r="O15" s="15">
        <f t="shared" si="7"/>
        <v>130</v>
      </c>
      <c r="P15" s="15">
        <f t="shared" si="7"/>
        <v>85</v>
      </c>
      <c r="Q15" s="15">
        <f t="shared" si="7"/>
        <v>10</v>
      </c>
      <c r="R15" s="15">
        <f t="shared" si="7"/>
        <v>866</v>
      </c>
      <c r="S15" s="15">
        <f t="shared" si="7"/>
        <v>88</v>
      </c>
      <c r="T15" s="15">
        <f t="shared" si="7"/>
        <v>4</v>
      </c>
      <c r="U15" s="46"/>
      <c r="V15" s="46"/>
      <c r="W15" s="46"/>
    </row>
    <row r="16" spans="1:26" s="17" customFormat="1" ht="18.75" customHeight="1" x14ac:dyDescent="0.15">
      <c r="A16" s="438" t="s">
        <v>328</v>
      </c>
      <c r="B16" s="440" t="s">
        <v>449</v>
      </c>
      <c r="C16" s="441"/>
      <c r="D16" s="36">
        <f t="shared" si="0"/>
        <v>12497</v>
      </c>
      <c r="E16" s="15">
        <f t="shared" si="1"/>
        <v>326</v>
      </c>
      <c r="F16" s="15">
        <v>321</v>
      </c>
      <c r="G16" s="15">
        <v>3</v>
      </c>
      <c r="H16" s="15">
        <v>2</v>
      </c>
      <c r="I16" s="15">
        <f t="shared" si="2"/>
        <v>6279</v>
      </c>
      <c r="J16" s="15">
        <v>1</v>
      </c>
      <c r="K16" s="15">
        <v>912</v>
      </c>
      <c r="L16" s="15">
        <v>5366</v>
      </c>
      <c r="M16" s="15">
        <f t="shared" si="3"/>
        <v>5881</v>
      </c>
      <c r="N16" s="15">
        <v>2100</v>
      </c>
      <c r="O16" s="15">
        <v>325</v>
      </c>
      <c r="P16" s="15">
        <v>910</v>
      </c>
      <c r="Q16" s="15">
        <v>60</v>
      </c>
      <c r="R16" s="15">
        <v>1979</v>
      </c>
      <c r="S16" s="15">
        <v>507</v>
      </c>
      <c r="T16" s="15">
        <v>11</v>
      </c>
      <c r="U16" s="46"/>
      <c r="V16" s="46"/>
      <c r="W16" s="46"/>
    </row>
    <row r="17" spans="1:23" s="17" customFormat="1" ht="18.75" customHeight="1" x14ac:dyDescent="0.15">
      <c r="A17" s="439"/>
      <c r="B17" s="34"/>
      <c r="C17" s="18" t="s">
        <v>83</v>
      </c>
      <c r="D17" s="36">
        <f t="shared" si="0"/>
        <v>7321</v>
      </c>
      <c r="E17" s="15">
        <f t="shared" si="1"/>
        <v>192</v>
      </c>
      <c r="F17" s="15">
        <v>188</v>
      </c>
      <c r="G17" s="15">
        <v>2</v>
      </c>
      <c r="H17" s="15">
        <v>2</v>
      </c>
      <c r="I17" s="15">
        <f t="shared" si="2"/>
        <v>3839</v>
      </c>
      <c r="J17" s="15">
        <v>1</v>
      </c>
      <c r="K17" s="15">
        <v>762</v>
      </c>
      <c r="L17" s="15">
        <v>3076</v>
      </c>
      <c r="M17" s="15">
        <f t="shared" si="3"/>
        <v>3284</v>
      </c>
      <c r="N17" s="15">
        <v>958</v>
      </c>
      <c r="O17" s="15">
        <v>139</v>
      </c>
      <c r="P17" s="15">
        <v>792</v>
      </c>
      <c r="Q17" s="15">
        <v>51</v>
      </c>
      <c r="R17" s="15">
        <v>951</v>
      </c>
      <c r="S17" s="15">
        <v>393</v>
      </c>
      <c r="T17" s="15">
        <v>6</v>
      </c>
      <c r="U17" s="46"/>
      <c r="V17" s="46"/>
      <c r="W17" s="46"/>
    </row>
    <row r="18" spans="1:23" s="17" customFormat="1" ht="18.75" customHeight="1" x14ac:dyDescent="0.15">
      <c r="A18" s="439"/>
      <c r="B18" s="35"/>
      <c r="C18" s="18" t="s">
        <v>321</v>
      </c>
      <c r="D18" s="36">
        <f t="shared" si="0"/>
        <v>5176</v>
      </c>
      <c r="E18" s="15">
        <f t="shared" si="1"/>
        <v>134</v>
      </c>
      <c r="F18" s="15">
        <f>F16-F17</f>
        <v>133</v>
      </c>
      <c r="G18" s="15">
        <f>G16-G17</f>
        <v>1</v>
      </c>
      <c r="H18" s="15">
        <f>H16-H17</f>
        <v>0</v>
      </c>
      <c r="I18" s="15">
        <f t="shared" si="2"/>
        <v>2440</v>
      </c>
      <c r="J18" s="15">
        <f>J16-J17</f>
        <v>0</v>
      </c>
      <c r="K18" s="15">
        <f>K16-K17</f>
        <v>150</v>
      </c>
      <c r="L18" s="15">
        <f>L16-L17</f>
        <v>2290</v>
      </c>
      <c r="M18" s="15">
        <f t="shared" si="3"/>
        <v>2597</v>
      </c>
      <c r="N18" s="15">
        <f t="shared" ref="N18:T18" si="8">N16-N17</f>
        <v>1142</v>
      </c>
      <c r="O18" s="15">
        <f t="shared" si="8"/>
        <v>186</v>
      </c>
      <c r="P18" s="15">
        <f t="shared" si="8"/>
        <v>118</v>
      </c>
      <c r="Q18" s="15">
        <f t="shared" si="8"/>
        <v>9</v>
      </c>
      <c r="R18" s="15">
        <f t="shared" si="8"/>
        <v>1028</v>
      </c>
      <c r="S18" s="15">
        <f t="shared" si="8"/>
        <v>114</v>
      </c>
      <c r="T18" s="15">
        <f t="shared" si="8"/>
        <v>5</v>
      </c>
      <c r="U18" s="46"/>
      <c r="V18" s="46"/>
      <c r="W18" s="46"/>
    </row>
    <row r="19" spans="1:23" s="17" customFormat="1" ht="18.75" customHeight="1" x14ac:dyDescent="0.15">
      <c r="A19" s="438" t="s">
        <v>335</v>
      </c>
      <c r="B19" s="440" t="s">
        <v>449</v>
      </c>
      <c r="C19" s="441"/>
      <c r="D19" s="36">
        <f t="shared" si="0"/>
        <v>13110</v>
      </c>
      <c r="E19" s="15">
        <f t="shared" si="1"/>
        <v>322</v>
      </c>
      <c r="F19" s="15">
        <v>316</v>
      </c>
      <c r="G19" s="15">
        <v>2</v>
      </c>
      <c r="H19" s="15">
        <v>4</v>
      </c>
      <c r="I19" s="15">
        <f t="shared" si="2"/>
        <v>6045</v>
      </c>
      <c r="J19" s="15">
        <v>0</v>
      </c>
      <c r="K19" s="15">
        <v>1165</v>
      </c>
      <c r="L19" s="15">
        <v>4880</v>
      </c>
      <c r="M19" s="15">
        <f t="shared" si="3"/>
        <v>6709</v>
      </c>
      <c r="N19" s="15">
        <v>2433</v>
      </c>
      <c r="O19" s="15">
        <v>334</v>
      </c>
      <c r="P19" s="15">
        <v>1050</v>
      </c>
      <c r="Q19" s="15">
        <v>59</v>
      </c>
      <c r="R19" s="15">
        <v>2347</v>
      </c>
      <c r="S19" s="15">
        <v>486</v>
      </c>
      <c r="T19" s="15">
        <v>34</v>
      </c>
      <c r="U19" s="46"/>
      <c r="V19" s="46"/>
      <c r="W19" s="46"/>
    </row>
    <row r="20" spans="1:23" s="17" customFormat="1" ht="18.75" customHeight="1" x14ac:dyDescent="0.15">
      <c r="A20" s="439"/>
      <c r="B20" s="34"/>
      <c r="C20" s="18" t="s">
        <v>83</v>
      </c>
      <c r="D20" s="36">
        <f t="shared" si="0"/>
        <v>7692</v>
      </c>
      <c r="E20" s="15">
        <f t="shared" si="1"/>
        <v>207</v>
      </c>
      <c r="F20" s="15">
        <v>203</v>
      </c>
      <c r="G20" s="15">
        <v>2</v>
      </c>
      <c r="H20" s="15">
        <v>2</v>
      </c>
      <c r="I20" s="15">
        <f t="shared" si="2"/>
        <v>3840</v>
      </c>
      <c r="J20" s="15">
        <v>0</v>
      </c>
      <c r="K20" s="15">
        <v>953</v>
      </c>
      <c r="L20" s="15">
        <v>2887</v>
      </c>
      <c r="M20" s="15">
        <f t="shared" si="3"/>
        <v>3632</v>
      </c>
      <c r="N20" s="15">
        <v>1068</v>
      </c>
      <c r="O20" s="15">
        <v>137</v>
      </c>
      <c r="P20" s="15">
        <v>888</v>
      </c>
      <c r="Q20" s="15">
        <v>50</v>
      </c>
      <c r="R20" s="15">
        <v>1103</v>
      </c>
      <c r="S20" s="15">
        <v>386</v>
      </c>
      <c r="T20" s="15">
        <v>13</v>
      </c>
      <c r="U20" s="46"/>
      <c r="V20" s="46"/>
      <c r="W20" s="46"/>
    </row>
    <row r="21" spans="1:23" s="17" customFormat="1" ht="18.75" customHeight="1" x14ac:dyDescent="0.15">
      <c r="A21" s="439"/>
      <c r="B21" s="35"/>
      <c r="C21" s="18" t="s">
        <v>321</v>
      </c>
      <c r="D21" s="36">
        <f t="shared" si="0"/>
        <v>5418</v>
      </c>
      <c r="E21" s="15">
        <f t="shared" si="1"/>
        <v>115</v>
      </c>
      <c r="F21" s="15">
        <f>F19-F20</f>
        <v>113</v>
      </c>
      <c r="G21" s="15">
        <f>G19-G20</f>
        <v>0</v>
      </c>
      <c r="H21" s="15">
        <f>H19-H20</f>
        <v>2</v>
      </c>
      <c r="I21" s="15">
        <f t="shared" si="2"/>
        <v>2205</v>
      </c>
      <c r="J21" s="15">
        <f>J19-J20</f>
        <v>0</v>
      </c>
      <c r="K21" s="15">
        <f>K19-K20</f>
        <v>212</v>
      </c>
      <c r="L21" s="15">
        <f>L19-L20</f>
        <v>1993</v>
      </c>
      <c r="M21" s="15">
        <f t="shared" si="3"/>
        <v>3077</v>
      </c>
      <c r="N21" s="15">
        <f t="shared" ref="N21:T21" si="9">N19-N20</f>
        <v>1365</v>
      </c>
      <c r="O21" s="15">
        <f t="shared" si="9"/>
        <v>197</v>
      </c>
      <c r="P21" s="15">
        <f t="shared" si="9"/>
        <v>162</v>
      </c>
      <c r="Q21" s="15">
        <f t="shared" si="9"/>
        <v>9</v>
      </c>
      <c r="R21" s="15">
        <f t="shared" si="9"/>
        <v>1244</v>
      </c>
      <c r="S21" s="15">
        <f t="shared" si="9"/>
        <v>100</v>
      </c>
      <c r="T21" s="15">
        <f t="shared" si="9"/>
        <v>21</v>
      </c>
      <c r="U21" s="46"/>
      <c r="V21" s="46"/>
      <c r="W21" s="46"/>
    </row>
    <row r="22" spans="1:23" s="17" customFormat="1" ht="18.75" customHeight="1" x14ac:dyDescent="0.15">
      <c r="A22" s="438" t="s">
        <v>452</v>
      </c>
      <c r="B22" s="440" t="s">
        <v>449</v>
      </c>
      <c r="C22" s="441"/>
      <c r="D22" s="36">
        <f t="shared" si="0"/>
        <v>13200</v>
      </c>
      <c r="E22" s="15">
        <f t="shared" si="1"/>
        <v>223</v>
      </c>
      <c r="F22" s="15">
        <v>217</v>
      </c>
      <c r="G22" s="15">
        <v>2</v>
      </c>
      <c r="H22" s="15">
        <v>4</v>
      </c>
      <c r="I22" s="15">
        <f t="shared" si="2"/>
        <v>5639</v>
      </c>
      <c r="J22" s="15">
        <v>6</v>
      </c>
      <c r="K22" s="15">
        <v>1150</v>
      </c>
      <c r="L22" s="15">
        <v>4483</v>
      </c>
      <c r="M22" s="15">
        <f t="shared" si="3"/>
        <v>7311</v>
      </c>
      <c r="N22" s="15">
        <v>2546</v>
      </c>
      <c r="O22" s="15">
        <v>319</v>
      </c>
      <c r="P22" s="15">
        <v>1004</v>
      </c>
      <c r="Q22" s="15">
        <v>84</v>
      </c>
      <c r="R22" s="15">
        <v>2923</v>
      </c>
      <c r="S22" s="15">
        <v>435</v>
      </c>
      <c r="T22" s="15">
        <v>27</v>
      </c>
      <c r="U22" s="46"/>
      <c r="V22" s="46"/>
      <c r="W22" s="46"/>
    </row>
    <row r="23" spans="1:23" s="17" customFormat="1" ht="18.75" customHeight="1" x14ac:dyDescent="0.15">
      <c r="A23" s="439"/>
      <c r="B23" s="34"/>
      <c r="C23" s="18" t="s">
        <v>83</v>
      </c>
      <c r="D23" s="36">
        <f t="shared" si="0"/>
        <v>7611</v>
      </c>
      <c r="E23" s="15">
        <f t="shared" si="1"/>
        <v>133</v>
      </c>
      <c r="F23" s="15">
        <v>130</v>
      </c>
      <c r="G23" s="15">
        <v>0</v>
      </c>
      <c r="H23" s="15">
        <v>3</v>
      </c>
      <c r="I23" s="15">
        <f t="shared" si="2"/>
        <v>3583</v>
      </c>
      <c r="J23" s="15">
        <v>6</v>
      </c>
      <c r="K23" s="15">
        <v>957</v>
      </c>
      <c r="L23" s="15">
        <v>2620</v>
      </c>
      <c r="M23" s="15">
        <f t="shared" si="3"/>
        <v>3881</v>
      </c>
      <c r="N23" s="15">
        <v>1119</v>
      </c>
      <c r="O23" s="15">
        <v>136</v>
      </c>
      <c r="P23" s="15">
        <v>878</v>
      </c>
      <c r="Q23" s="15">
        <v>64</v>
      </c>
      <c r="R23" s="15">
        <v>1353</v>
      </c>
      <c r="S23" s="15">
        <v>331</v>
      </c>
      <c r="T23" s="15">
        <v>14</v>
      </c>
      <c r="U23" s="46"/>
      <c r="V23" s="46"/>
      <c r="W23" s="46"/>
    </row>
    <row r="24" spans="1:23" s="17" customFormat="1" ht="18.75" customHeight="1" x14ac:dyDescent="0.15">
      <c r="A24" s="439"/>
      <c r="B24" s="35"/>
      <c r="C24" s="18" t="s">
        <v>321</v>
      </c>
      <c r="D24" s="36">
        <f t="shared" si="0"/>
        <v>5589</v>
      </c>
      <c r="E24" s="15">
        <f t="shared" si="1"/>
        <v>90</v>
      </c>
      <c r="F24" s="15">
        <f>F22-F23</f>
        <v>87</v>
      </c>
      <c r="G24" s="15">
        <f>G22-G23</f>
        <v>2</v>
      </c>
      <c r="H24" s="15">
        <f>H22-H23</f>
        <v>1</v>
      </c>
      <c r="I24" s="15">
        <f t="shared" si="2"/>
        <v>2056</v>
      </c>
      <c r="J24" s="15">
        <f>J22-J23</f>
        <v>0</v>
      </c>
      <c r="K24" s="15">
        <f>K22-K23</f>
        <v>193</v>
      </c>
      <c r="L24" s="15">
        <f>L22-L23</f>
        <v>1863</v>
      </c>
      <c r="M24" s="15">
        <f t="shared" si="3"/>
        <v>3430</v>
      </c>
      <c r="N24" s="15">
        <f t="shared" ref="N24:T24" si="10">N22-N23</f>
        <v>1427</v>
      </c>
      <c r="O24" s="15">
        <f t="shared" si="10"/>
        <v>183</v>
      </c>
      <c r="P24" s="15">
        <f t="shared" si="10"/>
        <v>126</v>
      </c>
      <c r="Q24" s="15">
        <f t="shared" si="10"/>
        <v>20</v>
      </c>
      <c r="R24" s="15">
        <f t="shared" si="10"/>
        <v>1570</v>
      </c>
      <c r="S24" s="15">
        <f t="shared" si="10"/>
        <v>104</v>
      </c>
      <c r="T24" s="15">
        <f t="shared" si="10"/>
        <v>13</v>
      </c>
      <c r="U24" s="46"/>
      <c r="V24" s="46"/>
      <c r="W24" s="46"/>
    </row>
    <row r="25" spans="1:23" s="17" customFormat="1" ht="18.75" customHeight="1" x14ac:dyDescent="0.15">
      <c r="A25" s="438" t="s">
        <v>91</v>
      </c>
      <c r="B25" s="440" t="s">
        <v>449</v>
      </c>
      <c r="C25" s="441"/>
      <c r="D25" s="36">
        <f t="shared" si="0"/>
        <v>12545</v>
      </c>
      <c r="E25" s="15">
        <f t="shared" si="1"/>
        <v>282</v>
      </c>
      <c r="F25" s="15">
        <v>275</v>
      </c>
      <c r="G25" s="15">
        <v>1</v>
      </c>
      <c r="H25" s="15">
        <v>6</v>
      </c>
      <c r="I25" s="15">
        <f t="shared" si="2"/>
        <v>4938</v>
      </c>
      <c r="J25" s="15">
        <v>1</v>
      </c>
      <c r="K25" s="15">
        <v>1022</v>
      </c>
      <c r="L25" s="15">
        <v>3915</v>
      </c>
      <c r="M25" s="15">
        <f t="shared" si="3"/>
        <v>7322</v>
      </c>
      <c r="N25" s="15">
        <v>2428</v>
      </c>
      <c r="O25" s="15">
        <v>244</v>
      </c>
      <c r="P25" s="15">
        <v>1084</v>
      </c>
      <c r="Q25" s="15">
        <v>35</v>
      </c>
      <c r="R25" s="15">
        <v>3078</v>
      </c>
      <c r="S25" s="15">
        <v>453</v>
      </c>
      <c r="T25" s="15">
        <v>3</v>
      </c>
      <c r="U25" s="46"/>
      <c r="V25" s="46"/>
      <c r="W25" s="46"/>
    </row>
    <row r="26" spans="1:23" s="17" customFormat="1" ht="18.75" customHeight="1" x14ac:dyDescent="0.15">
      <c r="A26" s="439"/>
      <c r="B26" s="34"/>
      <c r="C26" s="18" t="s">
        <v>83</v>
      </c>
      <c r="D26" s="36">
        <f t="shared" si="0"/>
        <v>7121</v>
      </c>
      <c r="E26" s="15">
        <f t="shared" si="1"/>
        <v>175</v>
      </c>
      <c r="F26" s="15">
        <v>168</v>
      </c>
      <c r="G26" s="15">
        <v>1</v>
      </c>
      <c r="H26" s="15">
        <v>6</v>
      </c>
      <c r="I26" s="15">
        <f t="shared" si="2"/>
        <v>3109</v>
      </c>
      <c r="J26" s="15">
        <v>1</v>
      </c>
      <c r="K26" s="15">
        <v>851</v>
      </c>
      <c r="L26" s="15">
        <v>2257</v>
      </c>
      <c r="M26" s="15">
        <f t="shared" si="3"/>
        <v>3836</v>
      </c>
      <c r="N26" s="15">
        <v>1089</v>
      </c>
      <c r="O26" s="15">
        <v>119</v>
      </c>
      <c r="P26" s="15">
        <v>919</v>
      </c>
      <c r="Q26" s="15">
        <v>30</v>
      </c>
      <c r="R26" s="15">
        <v>1341</v>
      </c>
      <c r="S26" s="15">
        <v>338</v>
      </c>
      <c r="T26" s="15">
        <v>1</v>
      </c>
      <c r="U26" s="46"/>
      <c r="V26" s="46"/>
      <c r="W26" s="46"/>
    </row>
    <row r="27" spans="1:23" s="17" customFormat="1" ht="18.75" customHeight="1" x14ac:dyDescent="0.15">
      <c r="A27" s="439"/>
      <c r="B27" s="35"/>
      <c r="C27" s="18" t="s">
        <v>321</v>
      </c>
      <c r="D27" s="36">
        <f t="shared" si="0"/>
        <v>5424</v>
      </c>
      <c r="E27" s="15">
        <f t="shared" si="1"/>
        <v>107</v>
      </c>
      <c r="F27" s="15">
        <f>F25-F26</f>
        <v>107</v>
      </c>
      <c r="G27" s="15">
        <f>G25-G26</f>
        <v>0</v>
      </c>
      <c r="H27" s="15">
        <f>H25-H26</f>
        <v>0</v>
      </c>
      <c r="I27" s="15">
        <f t="shared" si="2"/>
        <v>1829</v>
      </c>
      <c r="J27" s="15">
        <f>J25-J26</f>
        <v>0</v>
      </c>
      <c r="K27" s="15">
        <f>K25-K26</f>
        <v>171</v>
      </c>
      <c r="L27" s="15">
        <f>L25-L26</f>
        <v>1658</v>
      </c>
      <c r="M27" s="15">
        <f t="shared" si="3"/>
        <v>3486</v>
      </c>
      <c r="N27" s="15">
        <f t="shared" ref="N27:T27" si="11">N25-N26</f>
        <v>1339</v>
      </c>
      <c r="O27" s="15">
        <f t="shared" si="11"/>
        <v>125</v>
      </c>
      <c r="P27" s="15">
        <f t="shared" si="11"/>
        <v>165</v>
      </c>
      <c r="Q27" s="15">
        <f t="shared" si="11"/>
        <v>5</v>
      </c>
      <c r="R27" s="15">
        <f t="shared" si="11"/>
        <v>1737</v>
      </c>
      <c r="S27" s="15">
        <f t="shared" si="11"/>
        <v>115</v>
      </c>
      <c r="T27" s="15">
        <f t="shared" si="11"/>
        <v>2</v>
      </c>
      <c r="U27" s="46"/>
      <c r="V27" s="46"/>
      <c r="W27" s="46"/>
    </row>
    <row r="28" spans="1:23" s="17" customFormat="1" ht="18.75" customHeight="1" x14ac:dyDescent="0.15">
      <c r="A28" s="438" t="s">
        <v>242</v>
      </c>
      <c r="B28" s="440" t="s">
        <v>449</v>
      </c>
      <c r="C28" s="441"/>
      <c r="D28" s="21">
        <v>11298</v>
      </c>
      <c r="E28" s="19">
        <v>204</v>
      </c>
      <c r="F28" s="21">
        <v>193</v>
      </c>
      <c r="G28" s="21">
        <v>5</v>
      </c>
      <c r="H28" s="21">
        <v>6</v>
      </c>
      <c r="I28" s="21">
        <v>4002</v>
      </c>
      <c r="J28" s="21">
        <v>0</v>
      </c>
      <c r="K28" s="21">
        <v>826</v>
      </c>
      <c r="L28" s="21">
        <v>3176</v>
      </c>
      <c r="M28" s="21">
        <v>6822</v>
      </c>
      <c r="N28" s="21">
        <v>1761</v>
      </c>
      <c r="O28" s="21">
        <v>258</v>
      </c>
      <c r="P28" s="21">
        <v>984</v>
      </c>
      <c r="Q28" s="21">
        <v>45</v>
      </c>
      <c r="R28" s="21">
        <v>3378</v>
      </c>
      <c r="S28" s="21">
        <v>396</v>
      </c>
      <c r="T28" s="21">
        <v>270</v>
      </c>
      <c r="U28" s="46"/>
      <c r="V28" s="46"/>
      <c r="W28" s="46"/>
    </row>
    <row r="29" spans="1:23" s="17" customFormat="1" ht="18.75" customHeight="1" x14ac:dyDescent="0.15">
      <c r="A29" s="439"/>
      <c r="B29" s="34"/>
      <c r="C29" s="18" t="s">
        <v>83</v>
      </c>
      <c r="D29" s="21">
        <v>6378</v>
      </c>
      <c r="E29" s="19">
        <v>129</v>
      </c>
      <c r="F29" s="21">
        <v>121</v>
      </c>
      <c r="G29" s="21">
        <v>3</v>
      </c>
      <c r="H29" s="21">
        <v>5</v>
      </c>
      <c r="I29" s="21">
        <v>2611</v>
      </c>
      <c r="J29" s="21">
        <v>0</v>
      </c>
      <c r="K29" s="21">
        <v>686</v>
      </c>
      <c r="L29" s="21">
        <v>1925</v>
      </c>
      <c r="M29" s="21">
        <v>3510</v>
      </c>
      <c r="N29" s="21">
        <v>846</v>
      </c>
      <c r="O29" s="21">
        <v>138</v>
      </c>
      <c r="P29" s="21">
        <v>834</v>
      </c>
      <c r="Q29" s="21">
        <v>39</v>
      </c>
      <c r="R29" s="21">
        <v>1356</v>
      </c>
      <c r="S29" s="21">
        <v>297</v>
      </c>
      <c r="T29" s="21">
        <v>128</v>
      </c>
      <c r="U29" s="46"/>
      <c r="V29" s="46"/>
      <c r="W29" s="46"/>
    </row>
    <row r="30" spans="1:23" s="17" customFormat="1" ht="18.75" customHeight="1" x14ac:dyDescent="0.15">
      <c r="A30" s="439"/>
      <c r="B30" s="35"/>
      <c r="C30" s="18" t="s">
        <v>321</v>
      </c>
      <c r="D30" s="21">
        <v>4920</v>
      </c>
      <c r="E30" s="19">
        <v>75</v>
      </c>
      <c r="F30" s="21">
        <v>72</v>
      </c>
      <c r="G30" s="21">
        <v>2</v>
      </c>
      <c r="H30" s="21">
        <v>1</v>
      </c>
      <c r="I30" s="21">
        <v>1391</v>
      </c>
      <c r="J30" s="21">
        <v>0</v>
      </c>
      <c r="K30" s="21">
        <v>140</v>
      </c>
      <c r="L30" s="21">
        <v>1251</v>
      </c>
      <c r="M30" s="21">
        <v>3312</v>
      </c>
      <c r="N30" s="21">
        <v>915</v>
      </c>
      <c r="O30" s="21">
        <v>120</v>
      </c>
      <c r="P30" s="21">
        <v>150</v>
      </c>
      <c r="Q30" s="21">
        <v>6</v>
      </c>
      <c r="R30" s="21">
        <v>2022</v>
      </c>
      <c r="S30" s="21">
        <v>99</v>
      </c>
      <c r="T30" s="21">
        <v>142</v>
      </c>
      <c r="U30" s="46"/>
      <c r="V30" s="46"/>
      <c r="W30" s="46"/>
    </row>
    <row r="31" spans="1:23" s="17" customFormat="1" ht="18.75" customHeight="1" x14ac:dyDescent="0.15">
      <c r="A31" s="438" t="s">
        <v>243</v>
      </c>
      <c r="B31" s="440" t="s">
        <v>449</v>
      </c>
      <c r="C31" s="441"/>
      <c r="D31" s="21">
        <v>10993</v>
      </c>
      <c r="E31" s="15">
        <f>SUBTOTAL(9,F31:H31)</f>
        <v>196</v>
      </c>
      <c r="F31" s="21">
        <v>185</v>
      </c>
      <c r="G31" s="21">
        <v>5</v>
      </c>
      <c r="H31" s="21">
        <v>6</v>
      </c>
      <c r="I31" s="15">
        <f>SUBTOTAL(9,J31:L31)</f>
        <v>3796</v>
      </c>
      <c r="J31" s="21">
        <v>0</v>
      </c>
      <c r="K31" s="21">
        <v>803</v>
      </c>
      <c r="L31" s="21">
        <v>2993</v>
      </c>
      <c r="M31" s="15">
        <f>SUBTOTAL(9,N31:S31)</f>
        <v>6687</v>
      </c>
      <c r="N31" s="21">
        <v>2057</v>
      </c>
      <c r="O31" s="21">
        <v>262</v>
      </c>
      <c r="P31" s="21">
        <v>941</v>
      </c>
      <c r="Q31" s="21">
        <v>36</v>
      </c>
      <c r="R31" s="21">
        <v>3037</v>
      </c>
      <c r="S31" s="21">
        <v>354</v>
      </c>
      <c r="T31" s="21">
        <f>D31-E31-I31-M31</f>
        <v>314</v>
      </c>
      <c r="U31" s="46"/>
      <c r="V31" s="46"/>
      <c r="W31" s="46"/>
    </row>
    <row r="32" spans="1:23" s="17" customFormat="1" ht="18.75" customHeight="1" x14ac:dyDescent="0.15">
      <c r="A32" s="439"/>
      <c r="B32" s="34"/>
      <c r="C32" s="18" t="s">
        <v>83</v>
      </c>
      <c r="D32" s="21">
        <v>6111</v>
      </c>
      <c r="E32" s="15">
        <f>SUBTOTAL(9,F32:H32)</f>
        <v>128</v>
      </c>
      <c r="F32" s="21">
        <v>118</v>
      </c>
      <c r="G32" s="21">
        <v>5</v>
      </c>
      <c r="H32" s="21">
        <v>5</v>
      </c>
      <c r="I32" s="15">
        <f>SUBTOTAL(9,J32:L32)</f>
        <v>2439</v>
      </c>
      <c r="J32" s="21">
        <v>0</v>
      </c>
      <c r="K32" s="21">
        <v>656</v>
      </c>
      <c r="L32" s="21">
        <v>1783</v>
      </c>
      <c r="M32" s="15">
        <f>SUBTOTAL(9,N32:S32)</f>
        <v>3361</v>
      </c>
      <c r="N32" s="21">
        <v>909</v>
      </c>
      <c r="O32" s="21">
        <v>142</v>
      </c>
      <c r="P32" s="21">
        <v>798</v>
      </c>
      <c r="Q32" s="21">
        <v>28</v>
      </c>
      <c r="R32" s="21">
        <v>1218</v>
      </c>
      <c r="S32" s="21">
        <v>266</v>
      </c>
      <c r="T32" s="21">
        <f>D32-E32-I32-M32</f>
        <v>183</v>
      </c>
      <c r="U32" s="46"/>
      <c r="V32" s="46"/>
      <c r="W32" s="46"/>
    </row>
    <row r="33" spans="1:23" s="17" customFormat="1" ht="18.75" customHeight="1" x14ac:dyDescent="0.15">
      <c r="A33" s="439"/>
      <c r="B33" s="35"/>
      <c r="C33" s="18" t="s">
        <v>321</v>
      </c>
      <c r="D33" s="21">
        <v>4882</v>
      </c>
      <c r="E33" s="15">
        <f>SUBTOTAL(9,F33:H33)</f>
        <v>68</v>
      </c>
      <c r="F33" s="21">
        <v>67</v>
      </c>
      <c r="G33" s="21">
        <v>0</v>
      </c>
      <c r="H33" s="21">
        <v>1</v>
      </c>
      <c r="I33" s="15">
        <f>SUBTOTAL(9,J33:L33)</f>
        <v>1357</v>
      </c>
      <c r="J33" s="21">
        <v>0</v>
      </c>
      <c r="K33" s="21">
        <v>147</v>
      </c>
      <c r="L33" s="21">
        <v>1210</v>
      </c>
      <c r="M33" s="15">
        <f>SUBTOTAL(9,N33:S33)</f>
        <v>3326</v>
      </c>
      <c r="N33" s="21">
        <v>1148</v>
      </c>
      <c r="O33" s="21">
        <v>120</v>
      </c>
      <c r="P33" s="21">
        <v>143</v>
      </c>
      <c r="Q33" s="21">
        <v>8</v>
      </c>
      <c r="R33" s="21">
        <v>1819</v>
      </c>
      <c r="S33" s="21">
        <v>88</v>
      </c>
      <c r="T33" s="21">
        <f>D33-E33-I33-M33</f>
        <v>131</v>
      </c>
      <c r="U33" s="46"/>
      <c r="V33" s="46"/>
      <c r="W33" s="46"/>
    </row>
    <row r="34" spans="1:23" ht="18.75" customHeight="1" x14ac:dyDescent="0.15">
      <c r="A34" s="438" t="s">
        <v>504</v>
      </c>
      <c r="B34" s="440" t="s">
        <v>449</v>
      </c>
      <c r="C34" s="441"/>
      <c r="D34" s="21">
        <v>10592</v>
      </c>
      <c r="E34" s="15">
        <v>163</v>
      </c>
      <c r="F34" s="21">
        <v>157</v>
      </c>
      <c r="G34" s="21">
        <v>6</v>
      </c>
      <c r="H34" s="21">
        <v>1</v>
      </c>
      <c r="I34" s="15">
        <v>3688</v>
      </c>
      <c r="J34" s="21">
        <v>0</v>
      </c>
      <c r="K34" s="21">
        <v>830</v>
      </c>
      <c r="L34" s="21">
        <v>2858</v>
      </c>
      <c r="M34" s="15">
        <v>5715</v>
      </c>
      <c r="N34" s="21">
        <v>1963</v>
      </c>
      <c r="O34" s="21">
        <v>274</v>
      </c>
      <c r="P34" s="21">
        <v>936</v>
      </c>
      <c r="Q34" s="21">
        <v>34</v>
      </c>
      <c r="R34" s="21">
        <v>655</v>
      </c>
      <c r="S34" s="21">
        <v>331</v>
      </c>
      <c r="T34" s="21">
        <v>55</v>
      </c>
    </row>
    <row r="35" spans="1:23" ht="18.75" customHeight="1" x14ac:dyDescent="0.15">
      <c r="A35" s="439"/>
      <c r="B35" s="34"/>
      <c r="C35" s="18" t="s">
        <v>83</v>
      </c>
      <c r="D35" s="21">
        <v>5756</v>
      </c>
      <c r="E35" s="15">
        <v>104</v>
      </c>
      <c r="F35" s="21">
        <v>99</v>
      </c>
      <c r="G35" s="21">
        <v>5</v>
      </c>
      <c r="H35" s="21">
        <v>1</v>
      </c>
      <c r="I35" s="15">
        <v>2388</v>
      </c>
      <c r="J35" s="21">
        <v>0</v>
      </c>
      <c r="K35" s="21">
        <v>668</v>
      </c>
      <c r="L35" s="21">
        <v>1720</v>
      </c>
      <c r="M35" s="15">
        <v>2418</v>
      </c>
      <c r="N35" s="21">
        <v>843</v>
      </c>
      <c r="O35" s="21">
        <v>142</v>
      </c>
      <c r="P35" s="21">
        <v>781</v>
      </c>
      <c r="Q35" s="21">
        <v>31</v>
      </c>
      <c r="R35" s="21">
        <v>431</v>
      </c>
      <c r="S35" s="21">
        <v>246</v>
      </c>
      <c r="T35" s="21">
        <v>33</v>
      </c>
    </row>
    <row r="36" spans="1:23" ht="18.75" customHeight="1" x14ac:dyDescent="0.15">
      <c r="A36" s="439"/>
      <c r="B36" s="35"/>
      <c r="C36" s="18" t="s">
        <v>321</v>
      </c>
      <c r="D36" s="21">
        <v>4836</v>
      </c>
      <c r="E36" s="15">
        <v>59</v>
      </c>
      <c r="F36" s="21">
        <v>58</v>
      </c>
      <c r="G36" s="21">
        <v>1</v>
      </c>
      <c r="H36" s="21">
        <v>0</v>
      </c>
      <c r="I36" s="15">
        <v>1300</v>
      </c>
      <c r="J36" s="21">
        <v>0</v>
      </c>
      <c r="K36" s="21">
        <v>162</v>
      </c>
      <c r="L36" s="21">
        <v>1138</v>
      </c>
      <c r="M36" s="15">
        <v>3297</v>
      </c>
      <c r="N36" s="21">
        <f t="shared" ref="N36:T36" si="12">N34-N35</f>
        <v>1120</v>
      </c>
      <c r="O36" s="21">
        <f t="shared" si="12"/>
        <v>132</v>
      </c>
      <c r="P36" s="21">
        <f t="shared" si="12"/>
        <v>155</v>
      </c>
      <c r="Q36" s="21">
        <f t="shared" si="12"/>
        <v>3</v>
      </c>
      <c r="R36" s="21">
        <f t="shared" si="12"/>
        <v>224</v>
      </c>
      <c r="S36" s="21">
        <f t="shared" si="12"/>
        <v>85</v>
      </c>
      <c r="T36" s="21">
        <f t="shared" si="12"/>
        <v>22</v>
      </c>
    </row>
    <row r="37" spans="1:23" x14ac:dyDescent="0.15">
      <c r="A37" s="140" t="s">
        <v>311</v>
      </c>
      <c r="N37" s="42"/>
      <c r="P37" s="42"/>
    </row>
  </sheetData>
  <mergeCells count="29">
    <mergeCell ref="B19:C19"/>
    <mergeCell ref="B22:C22"/>
    <mergeCell ref="E2:H2"/>
    <mergeCell ref="I2:L2"/>
    <mergeCell ref="M2:S2"/>
    <mergeCell ref="B4:C4"/>
    <mergeCell ref="B7:C7"/>
    <mergeCell ref="D2:D3"/>
    <mergeCell ref="B25:C25"/>
    <mergeCell ref="B28:C28"/>
    <mergeCell ref="B31:C31"/>
    <mergeCell ref="B34:C34"/>
    <mergeCell ref="A2:A3"/>
    <mergeCell ref="B2:C3"/>
    <mergeCell ref="A16:A18"/>
    <mergeCell ref="A19:A21"/>
    <mergeCell ref="A22:A24"/>
    <mergeCell ref="A25:A27"/>
    <mergeCell ref="A28:A30"/>
    <mergeCell ref="A31:A33"/>
    <mergeCell ref="A34:A36"/>
    <mergeCell ref="B10:C10"/>
    <mergeCell ref="B13:C13"/>
    <mergeCell ref="B16:C16"/>
    <mergeCell ref="T2:T3"/>
    <mergeCell ref="A4:A6"/>
    <mergeCell ref="A7:A9"/>
    <mergeCell ref="A10:A12"/>
    <mergeCell ref="A13:A15"/>
  </mergeCells>
  <phoneticPr fontId="8"/>
  <pageMargins left="0.39370078740157483" right="0.39370078740157483" top="0.39370078740157483" bottom="0.39370078740157483" header="0.3" footer="0.23622047244094488"/>
  <pageSetup paperSize="9" scale="85" orientation="landscape" r:id="rId1"/>
  <headerFooter scaleWithDoc="0" alignWithMargins="0">
    <oddFooter>&amp;C- &amp;P -</oddFooter>
    <firstFooter>&amp;C&amp;10 1</first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69"/>
  <sheetViews>
    <sheetView view="pageBreakPreview" zoomScale="85" zoomScaleNormal="75" zoomScaleSheetLayoutView="85" workbookViewId="0">
      <pane ySplit="2" topLeftCell="A24" activePane="bottomLeft" state="frozen"/>
      <selection pane="bottomLeft" activeCell="F65" sqref="F65"/>
    </sheetView>
  </sheetViews>
  <sheetFormatPr defaultRowHeight="13.5" x14ac:dyDescent="0.15"/>
  <cols>
    <col min="1" max="1" width="11.25" style="140" customWidth="1"/>
    <col min="2" max="2" width="17.125" style="140" bestFit="1" customWidth="1"/>
    <col min="3" max="3" width="11.625" style="140" customWidth="1"/>
    <col min="4" max="16" width="10.625" style="140" customWidth="1"/>
    <col min="17" max="17" width="11.5" style="140" bestFit="1" customWidth="1"/>
    <col min="18" max="18" width="5.625" style="140" bestFit="1" customWidth="1"/>
    <col min="19" max="19" width="9.25" style="140" customWidth="1"/>
    <col min="20" max="20" width="9" style="140" customWidth="1"/>
    <col min="21" max="16384" width="9" style="140"/>
  </cols>
  <sheetData>
    <row r="1" spans="1:16" x14ac:dyDescent="0.15">
      <c r="A1" s="139" t="s">
        <v>457</v>
      </c>
    </row>
    <row r="2" spans="1:16" ht="40.5" x14ac:dyDescent="0.15">
      <c r="A2" s="145" t="s">
        <v>459</v>
      </c>
      <c r="B2" s="28" t="s">
        <v>326</v>
      </c>
      <c r="C2" s="145" t="s">
        <v>460</v>
      </c>
      <c r="D2" s="145" t="s">
        <v>461</v>
      </c>
      <c r="E2" s="189" t="s">
        <v>462</v>
      </c>
      <c r="F2" s="189" t="s">
        <v>49</v>
      </c>
      <c r="G2" s="145" t="s">
        <v>465</v>
      </c>
      <c r="H2" s="145" t="s">
        <v>466</v>
      </c>
      <c r="I2" s="145" t="s">
        <v>438</v>
      </c>
      <c r="J2" s="47" t="s">
        <v>331</v>
      </c>
      <c r="K2" s="189" t="s">
        <v>410</v>
      </c>
      <c r="L2" s="43" t="s">
        <v>468</v>
      </c>
      <c r="M2" s="43" t="s">
        <v>361</v>
      </c>
      <c r="N2" s="145" t="s">
        <v>60</v>
      </c>
      <c r="O2" s="145" t="s">
        <v>471</v>
      </c>
      <c r="P2" s="145" t="s">
        <v>333</v>
      </c>
    </row>
    <row r="3" spans="1:16" hidden="1" x14ac:dyDescent="0.15">
      <c r="A3" s="404" t="s">
        <v>235</v>
      </c>
      <c r="B3" s="142" t="s">
        <v>165</v>
      </c>
      <c r="C3" s="15">
        <v>7429</v>
      </c>
      <c r="D3" s="15">
        <v>1001</v>
      </c>
      <c r="E3" s="15">
        <v>5</v>
      </c>
      <c r="F3" s="15">
        <v>0</v>
      </c>
      <c r="G3" s="15">
        <v>0</v>
      </c>
      <c r="H3" s="15">
        <v>447</v>
      </c>
      <c r="I3" s="15">
        <v>0</v>
      </c>
      <c r="J3" s="15">
        <v>909</v>
      </c>
      <c r="K3" s="15">
        <v>114</v>
      </c>
      <c r="L3" s="15">
        <v>449</v>
      </c>
      <c r="M3" s="15">
        <v>33</v>
      </c>
      <c r="N3" s="15">
        <v>703</v>
      </c>
      <c r="O3" s="15">
        <v>260</v>
      </c>
      <c r="P3" s="15">
        <v>5</v>
      </c>
    </row>
    <row r="4" spans="1:16" hidden="1" x14ac:dyDescent="0.15">
      <c r="A4" s="429"/>
      <c r="B4" s="142" t="s">
        <v>107</v>
      </c>
      <c r="C4" s="15">
        <v>4368</v>
      </c>
      <c r="D4" s="15">
        <v>8</v>
      </c>
      <c r="E4" s="15">
        <v>1</v>
      </c>
      <c r="F4" s="15">
        <v>0</v>
      </c>
      <c r="G4" s="15">
        <v>0</v>
      </c>
      <c r="H4" s="15">
        <v>329</v>
      </c>
      <c r="I4" s="15">
        <v>2066</v>
      </c>
      <c r="J4" s="15">
        <v>507</v>
      </c>
      <c r="K4" s="15">
        <v>107</v>
      </c>
      <c r="L4" s="15">
        <v>429</v>
      </c>
      <c r="M4" s="15">
        <v>31</v>
      </c>
      <c r="N4" s="15">
        <v>523</v>
      </c>
      <c r="O4" s="15">
        <v>260</v>
      </c>
      <c r="P4" s="15">
        <v>2</v>
      </c>
    </row>
    <row r="5" spans="1:16" hidden="1" x14ac:dyDescent="0.15">
      <c r="A5" s="429"/>
      <c r="B5" s="142" t="s">
        <v>2</v>
      </c>
      <c r="C5" s="15">
        <v>2112</v>
      </c>
      <c r="D5" s="15">
        <v>0</v>
      </c>
      <c r="E5" s="15">
        <v>4</v>
      </c>
      <c r="F5" s="15">
        <v>0</v>
      </c>
      <c r="G5" s="15">
        <v>0</v>
      </c>
      <c r="H5" s="15">
        <v>106</v>
      </c>
      <c r="I5" s="15">
        <v>1158</v>
      </c>
      <c r="J5" s="15">
        <v>221</v>
      </c>
      <c r="K5" s="15">
        <v>6</v>
      </c>
      <c r="L5" s="15">
        <v>16</v>
      </c>
      <c r="M5" s="15">
        <v>2</v>
      </c>
      <c r="N5" s="15">
        <v>147</v>
      </c>
      <c r="O5" s="15">
        <v>0</v>
      </c>
      <c r="P5" s="15">
        <v>2</v>
      </c>
    </row>
    <row r="6" spans="1:16" hidden="1" x14ac:dyDescent="0.15">
      <c r="A6" s="429"/>
      <c r="B6" s="142" t="s">
        <v>261</v>
      </c>
      <c r="C6" s="15">
        <v>949</v>
      </c>
      <c r="D6" s="15">
        <v>0</v>
      </c>
      <c r="E6" s="15">
        <v>0</v>
      </c>
      <c r="F6" s="15">
        <v>0</v>
      </c>
      <c r="G6" s="15">
        <v>0</v>
      </c>
      <c r="H6" s="15">
        <v>12</v>
      </c>
      <c r="I6" s="15">
        <v>279</v>
      </c>
      <c r="J6" s="15">
        <v>181</v>
      </c>
      <c r="K6" s="15">
        <v>1</v>
      </c>
      <c r="L6" s="15">
        <v>4</v>
      </c>
      <c r="M6" s="15">
        <v>0</v>
      </c>
      <c r="N6" s="15">
        <v>33</v>
      </c>
      <c r="O6" s="15">
        <v>0</v>
      </c>
      <c r="P6" s="15">
        <v>1</v>
      </c>
    </row>
    <row r="7" spans="1:16" hidden="1" x14ac:dyDescent="0.15">
      <c r="A7" s="405"/>
      <c r="B7" s="142" t="s">
        <v>441</v>
      </c>
      <c r="C7" s="15">
        <v>0</v>
      </c>
      <c r="D7" s="15">
        <v>0</v>
      </c>
      <c r="E7" s="15">
        <v>0</v>
      </c>
      <c r="F7" s="15">
        <v>0</v>
      </c>
      <c r="G7" s="15">
        <v>0</v>
      </c>
      <c r="H7" s="15">
        <v>0</v>
      </c>
      <c r="I7" s="15">
        <v>0</v>
      </c>
      <c r="J7" s="15">
        <v>0</v>
      </c>
      <c r="K7" s="15">
        <v>0</v>
      </c>
      <c r="L7" s="15">
        <v>0</v>
      </c>
      <c r="M7" s="15">
        <v>0</v>
      </c>
      <c r="N7" s="15">
        <v>0</v>
      </c>
      <c r="O7" s="15">
        <v>0</v>
      </c>
      <c r="P7" s="15">
        <v>0</v>
      </c>
    </row>
    <row r="8" spans="1:16" x14ac:dyDescent="0.15">
      <c r="A8" s="404" t="s">
        <v>229</v>
      </c>
      <c r="B8" s="142" t="s">
        <v>165</v>
      </c>
      <c r="C8" s="15">
        <v>8735</v>
      </c>
      <c r="D8" s="15">
        <v>561</v>
      </c>
      <c r="E8" s="15">
        <v>2</v>
      </c>
      <c r="F8" s="15">
        <v>2</v>
      </c>
      <c r="G8" s="15">
        <v>2</v>
      </c>
      <c r="H8" s="15">
        <v>627</v>
      </c>
      <c r="I8" s="15">
        <v>3931</v>
      </c>
      <c r="J8" s="15">
        <v>1424</v>
      </c>
      <c r="K8" s="15">
        <v>193</v>
      </c>
      <c r="L8" s="15">
        <v>570</v>
      </c>
      <c r="M8" s="15">
        <v>40</v>
      </c>
      <c r="N8" s="15">
        <v>972</v>
      </c>
      <c r="O8" s="15">
        <v>367</v>
      </c>
      <c r="P8" s="15">
        <v>44</v>
      </c>
    </row>
    <row r="9" spans="1:16" x14ac:dyDescent="0.15">
      <c r="A9" s="429"/>
      <c r="B9" s="142" t="s">
        <v>107</v>
      </c>
      <c r="C9" s="15">
        <v>6127</v>
      </c>
      <c r="D9" s="15">
        <v>18</v>
      </c>
      <c r="E9" s="15">
        <v>2</v>
      </c>
      <c r="F9" s="15">
        <v>0</v>
      </c>
      <c r="G9" s="15">
        <v>1</v>
      </c>
      <c r="H9" s="15">
        <v>453</v>
      </c>
      <c r="I9" s="15">
        <v>2796</v>
      </c>
      <c r="J9" s="15">
        <v>950</v>
      </c>
      <c r="K9" s="15">
        <v>184</v>
      </c>
      <c r="L9" s="15">
        <v>548</v>
      </c>
      <c r="M9" s="15">
        <v>40</v>
      </c>
      <c r="N9" s="15">
        <v>765</v>
      </c>
      <c r="O9" s="15">
        <v>367</v>
      </c>
      <c r="P9" s="15">
        <v>3</v>
      </c>
    </row>
    <row r="10" spans="1:16" x14ac:dyDescent="0.15">
      <c r="A10" s="429"/>
      <c r="B10" s="142" t="s">
        <v>2</v>
      </c>
      <c r="C10" s="15">
        <v>1821</v>
      </c>
      <c r="D10" s="15">
        <v>369</v>
      </c>
      <c r="E10" s="15">
        <v>0</v>
      </c>
      <c r="F10" s="15">
        <v>1</v>
      </c>
      <c r="G10" s="15">
        <v>1</v>
      </c>
      <c r="H10" s="15">
        <v>141</v>
      </c>
      <c r="I10" s="15">
        <v>843</v>
      </c>
      <c r="J10" s="15">
        <v>271</v>
      </c>
      <c r="K10" s="15">
        <v>6</v>
      </c>
      <c r="L10" s="15">
        <v>16</v>
      </c>
      <c r="M10" s="15">
        <v>0</v>
      </c>
      <c r="N10" s="15">
        <v>173</v>
      </c>
      <c r="O10" s="15">
        <v>0</v>
      </c>
      <c r="P10" s="15">
        <v>0</v>
      </c>
    </row>
    <row r="11" spans="1:16" x14ac:dyDescent="0.15">
      <c r="A11" s="429"/>
      <c r="B11" s="142" t="s">
        <v>261</v>
      </c>
      <c r="C11" s="15">
        <v>750</v>
      </c>
      <c r="D11" s="15">
        <v>174</v>
      </c>
      <c r="E11" s="15">
        <v>0</v>
      </c>
      <c r="F11" s="15">
        <v>1</v>
      </c>
      <c r="G11" s="15">
        <v>0</v>
      </c>
      <c r="H11" s="15">
        <v>33</v>
      </c>
      <c r="I11" s="15">
        <v>292</v>
      </c>
      <c r="J11" s="15">
        <v>203</v>
      </c>
      <c r="K11" s="15">
        <v>3</v>
      </c>
      <c r="L11" s="15">
        <v>6</v>
      </c>
      <c r="M11" s="15">
        <v>0</v>
      </c>
      <c r="N11" s="15">
        <v>34</v>
      </c>
      <c r="O11" s="15">
        <v>0</v>
      </c>
      <c r="P11" s="15">
        <v>4</v>
      </c>
    </row>
    <row r="12" spans="1:16" x14ac:dyDescent="0.15">
      <c r="A12" s="405"/>
      <c r="B12" s="142" t="s">
        <v>441</v>
      </c>
      <c r="C12" s="15">
        <v>37</v>
      </c>
      <c r="D12" s="15">
        <v>0</v>
      </c>
      <c r="E12" s="15">
        <v>0</v>
      </c>
      <c r="F12" s="15">
        <v>0</v>
      </c>
      <c r="G12" s="15">
        <v>0</v>
      </c>
      <c r="H12" s="15">
        <v>0</v>
      </c>
      <c r="I12" s="15">
        <v>0</v>
      </c>
      <c r="J12" s="15">
        <v>0</v>
      </c>
      <c r="K12" s="15">
        <v>0</v>
      </c>
      <c r="L12" s="15">
        <v>0</v>
      </c>
      <c r="M12" s="15">
        <v>0</v>
      </c>
      <c r="N12" s="15">
        <v>0</v>
      </c>
      <c r="O12" s="15">
        <v>0</v>
      </c>
      <c r="P12" s="15">
        <v>37</v>
      </c>
    </row>
    <row r="13" spans="1:16" x14ac:dyDescent="0.15">
      <c r="A13" s="404" t="s">
        <v>19</v>
      </c>
      <c r="B13" s="142" t="s">
        <v>165</v>
      </c>
      <c r="C13" s="15">
        <v>10382</v>
      </c>
      <c r="D13" s="15">
        <v>388</v>
      </c>
      <c r="E13" s="15">
        <v>2</v>
      </c>
      <c r="F13" s="15">
        <v>4</v>
      </c>
      <c r="G13" s="15">
        <v>4</v>
      </c>
      <c r="H13" s="15">
        <v>799</v>
      </c>
      <c r="I13" s="15">
        <v>4653</v>
      </c>
      <c r="J13" s="15">
        <v>1836</v>
      </c>
      <c r="K13" s="15">
        <v>221</v>
      </c>
      <c r="L13" s="15">
        <v>705</v>
      </c>
      <c r="M13" s="15">
        <v>46</v>
      </c>
      <c r="N13" s="15">
        <v>1290</v>
      </c>
      <c r="O13" s="15">
        <v>433</v>
      </c>
      <c r="P13" s="15">
        <v>1</v>
      </c>
    </row>
    <row r="14" spans="1:16" x14ac:dyDescent="0.15">
      <c r="A14" s="429"/>
      <c r="B14" s="142" t="s">
        <v>107</v>
      </c>
      <c r="C14" s="15">
        <v>7424</v>
      </c>
      <c r="D14" s="15">
        <v>11</v>
      </c>
      <c r="E14" s="15">
        <v>2</v>
      </c>
      <c r="F14" s="15">
        <v>0</v>
      </c>
      <c r="G14" s="15">
        <v>3</v>
      </c>
      <c r="H14" s="15">
        <v>566</v>
      </c>
      <c r="I14" s="15">
        <v>3263</v>
      </c>
      <c r="J14" s="15">
        <v>1203</v>
      </c>
      <c r="K14" s="15">
        <v>210</v>
      </c>
      <c r="L14" s="15">
        <v>664</v>
      </c>
      <c r="M14" s="15">
        <v>46</v>
      </c>
      <c r="N14" s="15">
        <v>1023</v>
      </c>
      <c r="O14" s="15">
        <v>433</v>
      </c>
      <c r="P14" s="15">
        <v>0</v>
      </c>
    </row>
    <row r="15" spans="1:16" x14ac:dyDescent="0.15">
      <c r="A15" s="429"/>
      <c r="B15" s="142" t="s">
        <v>2</v>
      </c>
      <c r="C15" s="15">
        <v>2130</v>
      </c>
      <c r="D15" s="15">
        <v>265</v>
      </c>
      <c r="E15" s="15">
        <v>0</v>
      </c>
      <c r="F15" s="15">
        <v>3</v>
      </c>
      <c r="G15" s="15">
        <v>1</v>
      </c>
      <c r="H15" s="15">
        <v>169</v>
      </c>
      <c r="I15" s="15">
        <v>1089</v>
      </c>
      <c r="J15" s="15">
        <v>366</v>
      </c>
      <c r="K15" s="15">
        <v>9</v>
      </c>
      <c r="L15" s="15">
        <v>30</v>
      </c>
      <c r="M15" s="15">
        <v>0</v>
      </c>
      <c r="N15" s="15">
        <v>198</v>
      </c>
      <c r="O15" s="15">
        <v>0</v>
      </c>
      <c r="P15" s="15">
        <v>0</v>
      </c>
    </row>
    <row r="16" spans="1:16" x14ac:dyDescent="0.15">
      <c r="A16" s="429"/>
      <c r="B16" s="142" t="s">
        <v>261</v>
      </c>
      <c r="C16" s="15">
        <v>828</v>
      </c>
      <c r="D16" s="15">
        <v>112</v>
      </c>
      <c r="E16" s="15">
        <v>0</v>
      </c>
      <c r="F16" s="15">
        <v>1</v>
      </c>
      <c r="G16" s="15">
        <v>0</v>
      </c>
      <c r="H16" s="15">
        <v>64</v>
      </c>
      <c r="I16" s="15">
        <v>301</v>
      </c>
      <c r="J16" s="15">
        <v>267</v>
      </c>
      <c r="K16" s="15">
        <v>2</v>
      </c>
      <c r="L16" s="15">
        <v>11</v>
      </c>
      <c r="M16" s="15">
        <v>0</v>
      </c>
      <c r="N16" s="15">
        <v>69</v>
      </c>
      <c r="O16" s="15">
        <v>0</v>
      </c>
      <c r="P16" s="15">
        <v>1</v>
      </c>
    </row>
    <row r="17" spans="1:16" x14ac:dyDescent="0.15">
      <c r="A17" s="405"/>
      <c r="B17" s="142" t="s">
        <v>441</v>
      </c>
      <c r="C17" s="15">
        <v>0</v>
      </c>
      <c r="D17" s="15">
        <v>0</v>
      </c>
      <c r="E17" s="15">
        <v>0</v>
      </c>
      <c r="F17" s="15">
        <v>0</v>
      </c>
      <c r="G17" s="15">
        <v>0</v>
      </c>
      <c r="H17" s="15">
        <v>0</v>
      </c>
      <c r="I17" s="15">
        <v>0</v>
      </c>
      <c r="J17" s="15">
        <v>0</v>
      </c>
      <c r="K17" s="15">
        <v>0</v>
      </c>
      <c r="L17" s="15">
        <v>0</v>
      </c>
      <c r="M17" s="15">
        <v>0</v>
      </c>
      <c r="N17" s="15">
        <v>0</v>
      </c>
      <c r="O17" s="15">
        <v>0</v>
      </c>
      <c r="P17" s="15">
        <v>0</v>
      </c>
    </row>
    <row r="18" spans="1:16" x14ac:dyDescent="0.15">
      <c r="A18" s="404" t="s">
        <v>236</v>
      </c>
      <c r="B18" s="142" t="s">
        <v>165</v>
      </c>
      <c r="C18" s="15">
        <v>11509</v>
      </c>
      <c r="D18" s="15">
        <v>455</v>
      </c>
      <c r="E18" s="15">
        <v>4</v>
      </c>
      <c r="F18" s="15">
        <v>2</v>
      </c>
      <c r="G18" s="15">
        <v>1</v>
      </c>
      <c r="H18" s="15">
        <v>784</v>
      </c>
      <c r="I18" s="15">
        <v>4919</v>
      </c>
      <c r="J18" s="15">
        <v>2016</v>
      </c>
      <c r="K18" s="15">
        <v>245</v>
      </c>
      <c r="L18" s="15">
        <v>815</v>
      </c>
      <c r="M18" s="15">
        <v>51</v>
      </c>
      <c r="N18" s="15">
        <v>1667</v>
      </c>
      <c r="O18" s="15">
        <v>540</v>
      </c>
      <c r="P18" s="15">
        <v>10</v>
      </c>
    </row>
    <row r="19" spans="1:16" x14ac:dyDescent="0.15">
      <c r="A19" s="429"/>
      <c r="B19" s="142" t="s">
        <v>107</v>
      </c>
      <c r="C19" s="15">
        <v>8715</v>
      </c>
      <c r="D19" s="15">
        <v>9</v>
      </c>
      <c r="E19" s="15">
        <v>3</v>
      </c>
      <c r="F19" s="15">
        <v>1</v>
      </c>
      <c r="G19" s="15">
        <v>1</v>
      </c>
      <c r="H19" s="15">
        <v>566</v>
      </c>
      <c r="I19" s="15">
        <v>3722</v>
      </c>
      <c r="J19" s="15">
        <v>1455</v>
      </c>
      <c r="K19" s="15">
        <v>234</v>
      </c>
      <c r="L19" s="15">
        <v>793</v>
      </c>
      <c r="M19" s="15">
        <v>51</v>
      </c>
      <c r="N19" s="15">
        <v>1332</v>
      </c>
      <c r="O19" s="15">
        <v>540</v>
      </c>
      <c r="P19" s="15">
        <v>8</v>
      </c>
    </row>
    <row r="20" spans="1:16" x14ac:dyDescent="0.15">
      <c r="A20" s="429"/>
      <c r="B20" s="142" t="s">
        <v>2</v>
      </c>
      <c r="C20" s="15">
        <v>2032</v>
      </c>
      <c r="D20" s="15">
        <v>294</v>
      </c>
      <c r="E20" s="15">
        <v>1</v>
      </c>
      <c r="F20" s="15">
        <v>1</v>
      </c>
      <c r="G20" s="15">
        <v>0</v>
      </c>
      <c r="H20" s="15">
        <v>171</v>
      </c>
      <c r="I20" s="15">
        <v>921</v>
      </c>
      <c r="J20" s="15">
        <v>353</v>
      </c>
      <c r="K20" s="15">
        <v>10</v>
      </c>
      <c r="L20" s="15">
        <v>15</v>
      </c>
      <c r="M20" s="15">
        <v>0</v>
      </c>
      <c r="N20" s="15">
        <v>264</v>
      </c>
      <c r="O20" s="15">
        <v>0</v>
      </c>
      <c r="P20" s="15">
        <v>2</v>
      </c>
    </row>
    <row r="21" spans="1:16" x14ac:dyDescent="0.15">
      <c r="A21" s="429"/>
      <c r="B21" s="142" t="s">
        <v>261</v>
      </c>
      <c r="C21" s="15">
        <v>762</v>
      </c>
      <c r="D21" s="15">
        <v>152</v>
      </c>
      <c r="E21" s="15">
        <v>0</v>
      </c>
      <c r="F21" s="15">
        <v>0</v>
      </c>
      <c r="G21" s="15">
        <v>0</v>
      </c>
      <c r="H21" s="15">
        <v>47</v>
      </c>
      <c r="I21" s="15">
        <v>276</v>
      </c>
      <c r="J21" s="15">
        <v>208</v>
      </c>
      <c r="K21" s="15">
        <v>1</v>
      </c>
      <c r="L21" s="15">
        <v>7</v>
      </c>
      <c r="M21" s="15">
        <v>0</v>
      </c>
      <c r="N21" s="15">
        <v>71</v>
      </c>
      <c r="O21" s="15">
        <v>0</v>
      </c>
      <c r="P21" s="15">
        <v>0</v>
      </c>
    </row>
    <row r="22" spans="1:16" x14ac:dyDescent="0.15">
      <c r="A22" s="405"/>
      <c r="B22" s="142" t="s">
        <v>441</v>
      </c>
      <c r="C22" s="15">
        <v>0</v>
      </c>
      <c r="D22" s="15">
        <v>0</v>
      </c>
      <c r="E22" s="15">
        <v>0</v>
      </c>
      <c r="F22" s="15">
        <v>0</v>
      </c>
      <c r="G22" s="15">
        <v>0</v>
      </c>
      <c r="H22" s="15">
        <v>0</v>
      </c>
      <c r="I22" s="15">
        <v>0</v>
      </c>
      <c r="J22" s="15">
        <v>0</v>
      </c>
      <c r="K22" s="15">
        <v>0</v>
      </c>
      <c r="L22" s="15">
        <v>0</v>
      </c>
      <c r="M22" s="15">
        <v>0</v>
      </c>
      <c r="N22" s="15">
        <v>0</v>
      </c>
      <c r="O22" s="15">
        <v>0</v>
      </c>
      <c r="P22" s="15">
        <v>0</v>
      </c>
    </row>
    <row r="23" spans="1:16" x14ac:dyDescent="0.15">
      <c r="A23" s="404" t="s">
        <v>237</v>
      </c>
      <c r="B23" s="142" t="s">
        <v>165</v>
      </c>
      <c r="C23" s="15">
        <f t="shared" ref="C23:C28" si="0">SUM(D23:P23)</f>
        <v>12497</v>
      </c>
      <c r="D23" s="15">
        <f t="shared" ref="D23:P23" si="1">SUM(D24:D28)</f>
        <v>321</v>
      </c>
      <c r="E23" s="15">
        <f t="shared" si="1"/>
        <v>3</v>
      </c>
      <c r="F23" s="15">
        <f t="shared" si="1"/>
        <v>2</v>
      </c>
      <c r="G23" s="15">
        <f t="shared" si="1"/>
        <v>1</v>
      </c>
      <c r="H23" s="15">
        <f t="shared" si="1"/>
        <v>912</v>
      </c>
      <c r="I23" s="15">
        <f t="shared" si="1"/>
        <v>5366</v>
      </c>
      <c r="J23" s="15">
        <f t="shared" si="1"/>
        <v>2100</v>
      </c>
      <c r="K23" s="15">
        <f t="shared" si="1"/>
        <v>325</v>
      </c>
      <c r="L23" s="15">
        <f t="shared" si="1"/>
        <v>910</v>
      </c>
      <c r="M23" s="15">
        <f t="shared" si="1"/>
        <v>60</v>
      </c>
      <c r="N23" s="15">
        <f t="shared" si="1"/>
        <v>1979</v>
      </c>
      <c r="O23" s="15">
        <f t="shared" si="1"/>
        <v>507</v>
      </c>
      <c r="P23" s="15">
        <f t="shared" si="1"/>
        <v>11</v>
      </c>
    </row>
    <row r="24" spans="1:16" x14ac:dyDescent="0.15">
      <c r="A24" s="429"/>
      <c r="B24" s="142" t="s">
        <v>107</v>
      </c>
      <c r="C24" s="15">
        <f t="shared" si="0"/>
        <v>9343</v>
      </c>
      <c r="D24" s="15">
        <v>12</v>
      </c>
      <c r="E24" s="15">
        <v>3</v>
      </c>
      <c r="F24" s="15">
        <v>1</v>
      </c>
      <c r="G24" s="15">
        <v>1</v>
      </c>
      <c r="H24" s="15">
        <v>584</v>
      </c>
      <c r="I24" s="15">
        <v>4007</v>
      </c>
      <c r="J24" s="15">
        <v>1462</v>
      </c>
      <c r="K24" s="15">
        <v>290</v>
      </c>
      <c r="L24" s="15">
        <v>850</v>
      </c>
      <c r="M24" s="15">
        <v>60</v>
      </c>
      <c r="N24" s="15">
        <v>1557</v>
      </c>
      <c r="O24" s="15">
        <v>507</v>
      </c>
      <c r="P24" s="15">
        <v>9</v>
      </c>
    </row>
    <row r="25" spans="1:16" x14ac:dyDescent="0.15">
      <c r="A25" s="429"/>
      <c r="B25" s="27" t="s">
        <v>473</v>
      </c>
      <c r="C25" s="15">
        <f t="shared" si="0"/>
        <v>452</v>
      </c>
      <c r="D25" s="15">
        <v>2</v>
      </c>
      <c r="E25" s="15">
        <v>0</v>
      </c>
      <c r="F25" s="15">
        <v>0</v>
      </c>
      <c r="G25" s="15">
        <v>0</v>
      </c>
      <c r="H25" s="15">
        <v>83</v>
      </c>
      <c r="I25" s="15">
        <v>175</v>
      </c>
      <c r="J25" s="15">
        <v>103</v>
      </c>
      <c r="K25" s="15">
        <v>17</v>
      </c>
      <c r="L25" s="15">
        <v>23</v>
      </c>
      <c r="M25" s="15">
        <v>0</v>
      </c>
      <c r="N25" s="15">
        <v>49</v>
      </c>
      <c r="O25" s="15">
        <v>0</v>
      </c>
      <c r="P25" s="15">
        <v>0</v>
      </c>
    </row>
    <row r="26" spans="1:16" x14ac:dyDescent="0.15">
      <c r="A26" s="429"/>
      <c r="B26" s="27" t="s">
        <v>475</v>
      </c>
      <c r="C26" s="15">
        <f t="shared" si="0"/>
        <v>396</v>
      </c>
      <c r="D26" s="15">
        <v>5</v>
      </c>
      <c r="E26" s="15">
        <v>0</v>
      </c>
      <c r="F26" s="15">
        <v>0</v>
      </c>
      <c r="G26" s="15">
        <v>0</v>
      </c>
      <c r="H26" s="15">
        <v>89</v>
      </c>
      <c r="I26" s="15">
        <v>103</v>
      </c>
      <c r="J26" s="15">
        <v>102</v>
      </c>
      <c r="K26" s="15">
        <v>4</v>
      </c>
      <c r="L26" s="15">
        <v>7</v>
      </c>
      <c r="M26" s="15">
        <v>0</v>
      </c>
      <c r="N26" s="15">
        <v>86</v>
      </c>
      <c r="O26" s="15">
        <v>0</v>
      </c>
      <c r="P26" s="15">
        <v>0</v>
      </c>
    </row>
    <row r="27" spans="1:16" x14ac:dyDescent="0.15">
      <c r="A27" s="429"/>
      <c r="B27" s="27" t="s">
        <v>476</v>
      </c>
      <c r="C27" s="15">
        <f t="shared" si="0"/>
        <v>1596</v>
      </c>
      <c r="D27" s="15">
        <v>214</v>
      </c>
      <c r="E27" s="15">
        <v>0</v>
      </c>
      <c r="F27" s="15">
        <v>1</v>
      </c>
      <c r="G27" s="15">
        <v>0</v>
      </c>
      <c r="H27" s="15">
        <v>95</v>
      </c>
      <c r="I27" s="15">
        <v>817</v>
      </c>
      <c r="J27" s="15">
        <v>230</v>
      </c>
      <c r="K27" s="15">
        <v>13</v>
      </c>
      <c r="L27" s="15">
        <v>21</v>
      </c>
      <c r="M27" s="15">
        <v>0</v>
      </c>
      <c r="N27" s="15">
        <v>205</v>
      </c>
      <c r="O27" s="15">
        <v>0</v>
      </c>
      <c r="P27" s="15">
        <v>0</v>
      </c>
    </row>
    <row r="28" spans="1:16" x14ac:dyDescent="0.15">
      <c r="A28" s="429"/>
      <c r="B28" s="27" t="s">
        <v>261</v>
      </c>
      <c r="C28" s="15">
        <f t="shared" si="0"/>
        <v>710</v>
      </c>
      <c r="D28" s="15">
        <v>88</v>
      </c>
      <c r="E28" s="15">
        <v>0</v>
      </c>
      <c r="F28" s="15">
        <v>0</v>
      </c>
      <c r="G28" s="15">
        <v>0</v>
      </c>
      <c r="H28" s="15">
        <v>61</v>
      </c>
      <c r="I28" s="15">
        <v>264</v>
      </c>
      <c r="J28" s="15">
        <v>203</v>
      </c>
      <c r="K28" s="15">
        <v>1</v>
      </c>
      <c r="L28" s="15">
        <v>9</v>
      </c>
      <c r="M28" s="15">
        <v>0</v>
      </c>
      <c r="N28" s="15">
        <v>82</v>
      </c>
      <c r="O28" s="15">
        <v>0</v>
      </c>
      <c r="P28" s="15">
        <v>2</v>
      </c>
    </row>
    <row r="29" spans="1:16" x14ac:dyDescent="0.15">
      <c r="A29" s="405"/>
      <c r="B29" s="27" t="s">
        <v>416</v>
      </c>
      <c r="C29" s="15">
        <v>0</v>
      </c>
      <c r="D29" s="15">
        <v>0</v>
      </c>
      <c r="E29" s="15">
        <v>0</v>
      </c>
      <c r="F29" s="15">
        <v>0</v>
      </c>
      <c r="G29" s="15">
        <v>0</v>
      </c>
      <c r="H29" s="15">
        <v>0</v>
      </c>
      <c r="I29" s="15">
        <v>0</v>
      </c>
      <c r="J29" s="15">
        <v>0</v>
      </c>
      <c r="K29" s="15">
        <v>0</v>
      </c>
      <c r="L29" s="15">
        <v>0</v>
      </c>
      <c r="M29" s="15">
        <v>0</v>
      </c>
      <c r="N29" s="15">
        <v>0</v>
      </c>
      <c r="O29" s="15">
        <v>0</v>
      </c>
      <c r="P29" s="15">
        <v>0</v>
      </c>
    </row>
    <row r="30" spans="1:16" x14ac:dyDescent="0.15">
      <c r="A30" s="404" t="s">
        <v>238</v>
      </c>
      <c r="B30" s="27" t="s">
        <v>165</v>
      </c>
      <c r="C30" s="15">
        <f t="shared" ref="C30:P30" si="2">SUM(C31:C36)</f>
        <v>13110</v>
      </c>
      <c r="D30" s="15">
        <f t="shared" si="2"/>
        <v>316</v>
      </c>
      <c r="E30" s="15">
        <f t="shared" si="2"/>
        <v>2</v>
      </c>
      <c r="F30" s="15">
        <f t="shared" si="2"/>
        <v>4</v>
      </c>
      <c r="G30" s="15">
        <f t="shared" si="2"/>
        <v>0</v>
      </c>
      <c r="H30" s="15">
        <f t="shared" si="2"/>
        <v>1165</v>
      </c>
      <c r="I30" s="15">
        <f t="shared" si="2"/>
        <v>4880</v>
      </c>
      <c r="J30" s="15">
        <f t="shared" si="2"/>
        <v>2433</v>
      </c>
      <c r="K30" s="15">
        <f t="shared" si="2"/>
        <v>334</v>
      </c>
      <c r="L30" s="15">
        <f t="shared" si="2"/>
        <v>1050</v>
      </c>
      <c r="M30" s="15">
        <f t="shared" si="2"/>
        <v>59</v>
      </c>
      <c r="N30" s="15">
        <f t="shared" si="2"/>
        <v>2347</v>
      </c>
      <c r="O30" s="15">
        <f t="shared" si="2"/>
        <v>486</v>
      </c>
      <c r="P30" s="15">
        <f t="shared" si="2"/>
        <v>34</v>
      </c>
    </row>
    <row r="31" spans="1:16" x14ac:dyDescent="0.15">
      <c r="A31" s="429"/>
      <c r="B31" s="27" t="s">
        <v>107</v>
      </c>
      <c r="C31" s="15">
        <f t="shared" ref="C31:C36" si="3">SUM(D31:P31)</f>
        <v>10177</v>
      </c>
      <c r="D31" s="15">
        <v>21</v>
      </c>
      <c r="E31" s="15">
        <v>1</v>
      </c>
      <c r="F31" s="15">
        <v>3</v>
      </c>
      <c r="G31" s="15">
        <v>0</v>
      </c>
      <c r="H31" s="15">
        <v>767</v>
      </c>
      <c r="I31" s="15">
        <v>3787</v>
      </c>
      <c r="J31" s="15">
        <v>1793</v>
      </c>
      <c r="K31" s="15">
        <v>297</v>
      </c>
      <c r="L31" s="15">
        <v>971</v>
      </c>
      <c r="M31" s="15">
        <v>59</v>
      </c>
      <c r="N31" s="15">
        <v>1966</v>
      </c>
      <c r="O31" s="15">
        <v>486</v>
      </c>
      <c r="P31" s="15">
        <v>26</v>
      </c>
    </row>
    <row r="32" spans="1:16" x14ac:dyDescent="0.15">
      <c r="A32" s="429"/>
      <c r="B32" s="27" t="s">
        <v>473</v>
      </c>
      <c r="C32" s="15">
        <f t="shared" si="3"/>
        <v>593</v>
      </c>
      <c r="D32" s="15">
        <v>0</v>
      </c>
      <c r="E32" s="15">
        <v>1</v>
      </c>
      <c r="F32" s="15">
        <v>0</v>
      </c>
      <c r="G32" s="15">
        <v>0</v>
      </c>
      <c r="H32" s="15">
        <v>111</v>
      </c>
      <c r="I32" s="15">
        <v>214</v>
      </c>
      <c r="J32" s="15">
        <v>132</v>
      </c>
      <c r="K32" s="15">
        <v>24</v>
      </c>
      <c r="L32" s="15">
        <v>33</v>
      </c>
      <c r="M32" s="15">
        <v>0</v>
      </c>
      <c r="N32" s="15">
        <v>77</v>
      </c>
      <c r="O32" s="15">
        <v>0</v>
      </c>
      <c r="P32" s="15">
        <v>1</v>
      </c>
    </row>
    <row r="33" spans="1:16" x14ac:dyDescent="0.15">
      <c r="A33" s="429"/>
      <c r="B33" s="27" t="s">
        <v>475</v>
      </c>
      <c r="C33" s="15">
        <f t="shared" si="3"/>
        <v>405</v>
      </c>
      <c r="D33" s="15">
        <v>6</v>
      </c>
      <c r="E33" s="15">
        <v>0</v>
      </c>
      <c r="F33" s="15">
        <v>0</v>
      </c>
      <c r="G33" s="15">
        <v>0</v>
      </c>
      <c r="H33" s="15">
        <v>88</v>
      </c>
      <c r="I33" s="15">
        <v>105</v>
      </c>
      <c r="J33" s="15">
        <v>124</v>
      </c>
      <c r="K33" s="15">
        <v>0</v>
      </c>
      <c r="L33" s="15">
        <v>8</v>
      </c>
      <c r="M33" s="15">
        <v>0</v>
      </c>
      <c r="N33" s="15">
        <v>74</v>
      </c>
      <c r="O33" s="15">
        <v>0</v>
      </c>
      <c r="P33" s="15">
        <v>0</v>
      </c>
    </row>
    <row r="34" spans="1:16" x14ac:dyDescent="0.15">
      <c r="A34" s="429"/>
      <c r="B34" s="27" t="s">
        <v>476</v>
      </c>
      <c r="C34" s="15">
        <f t="shared" si="3"/>
        <v>1265</v>
      </c>
      <c r="D34" s="15">
        <v>210</v>
      </c>
      <c r="E34" s="15">
        <v>0</v>
      </c>
      <c r="F34" s="15">
        <v>1</v>
      </c>
      <c r="G34" s="15">
        <v>0</v>
      </c>
      <c r="H34" s="15">
        <v>115</v>
      </c>
      <c r="I34" s="15">
        <v>544</v>
      </c>
      <c r="J34" s="15">
        <v>190</v>
      </c>
      <c r="K34" s="15">
        <v>11</v>
      </c>
      <c r="L34" s="15">
        <v>30</v>
      </c>
      <c r="M34" s="15">
        <v>0</v>
      </c>
      <c r="N34" s="15">
        <v>160</v>
      </c>
      <c r="O34" s="15">
        <v>0</v>
      </c>
      <c r="P34" s="15">
        <v>4</v>
      </c>
    </row>
    <row r="35" spans="1:16" x14ac:dyDescent="0.15">
      <c r="A35" s="429"/>
      <c r="B35" s="27" t="s">
        <v>261</v>
      </c>
      <c r="C35" s="15">
        <f t="shared" si="3"/>
        <v>664</v>
      </c>
      <c r="D35" s="15">
        <v>78</v>
      </c>
      <c r="E35" s="15">
        <v>0</v>
      </c>
      <c r="F35" s="15">
        <v>0</v>
      </c>
      <c r="G35" s="15">
        <v>0</v>
      </c>
      <c r="H35" s="15">
        <v>84</v>
      </c>
      <c r="I35" s="15">
        <v>227</v>
      </c>
      <c r="J35" s="15">
        <v>194</v>
      </c>
      <c r="K35" s="15">
        <v>2</v>
      </c>
      <c r="L35" s="15">
        <v>8</v>
      </c>
      <c r="M35" s="15">
        <v>0</v>
      </c>
      <c r="N35" s="15">
        <v>69</v>
      </c>
      <c r="O35" s="15">
        <v>0</v>
      </c>
      <c r="P35" s="15">
        <v>2</v>
      </c>
    </row>
    <row r="36" spans="1:16" x14ac:dyDescent="0.15">
      <c r="A36" s="405"/>
      <c r="B36" s="27" t="s">
        <v>416</v>
      </c>
      <c r="C36" s="15">
        <f t="shared" si="3"/>
        <v>6</v>
      </c>
      <c r="D36" s="15">
        <v>1</v>
      </c>
      <c r="E36" s="15">
        <v>0</v>
      </c>
      <c r="F36" s="15">
        <v>0</v>
      </c>
      <c r="G36" s="15">
        <v>0</v>
      </c>
      <c r="H36" s="15">
        <v>0</v>
      </c>
      <c r="I36" s="15">
        <v>3</v>
      </c>
      <c r="J36" s="15">
        <v>0</v>
      </c>
      <c r="K36" s="15">
        <v>0</v>
      </c>
      <c r="L36" s="15">
        <v>0</v>
      </c>
      <c r="M36" s="15">
        <v>0</v>
      </c>
      <c r="N36" s="15">
        <v>1</v>
      </c>
      <c r="O36" s="15">
        <v>0</v>
      </c>
      <c r="P36" s="15">
        <v>1</v>
      </c>
    </row>
    <row r="37" spans="1:16" x14ac:dyDescent="0.15">
      <c r="A37" s="434" t="s">
        <v>239</v>
      </c>
      <c r="B37" s="27" t="s">
        <v>165</v>
      </c>
      <c r="C37" s="15">
        <v>13200</v>
      </c>
      <c r="D37" s="15">
        <v>217</v>
      </c>
      <c r="E37" s="15">
        <v>2</v>
      </c>
      <c r="F37" s="15">
        <v>4</v>
      </c>
      <c r="G37" s="15">
        <v>6</v>
      </c>
      <c r="H37" s="15">
        <v>1150</v>
      </c>
      <c r="I37" s="15">
        <v>4483</v>
      </c>
      <c r="J37" s="15">
        <v>2546</v>
      </c>
      <c r="K37" s="15">
        <v>319</v>
      </c>
      <c r="L37" s="15">
        <v>1004</v>
      </c>
      <c r="M37" s="15">
        <v>84</v>
      </c>
      <c r="N37" s="15">
        <v>2923</v>
      </c>
      <c r="O37" s="15">
        <v>435</v>
      </c>
      <c r="P37" s="15">
        <v>27</v>
      </c>
    </row>
    <row r="38" spans="1:16" x14ac:dyDescent="0.15">
      <c r="A38" s="434"/>
      <c r="B38" s="27" t="s">
        <v>107</v>
      </c>
      <c r="C38" s="15">
        <v>11134</v>
      </c>
      <c r="D38" s="15">
        <v>22</v>
      </c>
      <c r="E38" s="15">
        <v>2</v>
      </c>
      <c r="F38" s="15">
        <v>4</v>
      </c>
      <c r="G38" s="15">
        <v>4</v>
      </c>
      <c r="H38" s="15">
        <v>872</v>
      </c>
      <c r="I38" s="15">
        <v>3768</v>
      </c>
      <c r="J38" s="15">
        <v>2088</v>
      </c>
      <c r="K38" s="15">
        <v>293</v>
      </c>
      <c r="L38" s="15">
        <v>949</v>
      </c>
      <c r="M38" s="15">
        <v>84</v>
      </c>
      <c r="N38" s="15">
        <v>2591</v>
      </c>
      <c r="O38" s="15">
        <v>435</v>
      </c>
      <c r="P38" s="15">
        <v>22</v>
      </c>
    </row>
    <row r="39" spans="1:16" x14ac:dyDescent="0.15">
      <c r="A39" s="404" t="s">
        <v>196</v>
      </c>
      <c r="B39" s="27" t="s">
        <v>165</v>
      </c>
      <c r="C39" s="15">
        <f t="shared" ref="C39:P39" si="4">SUM(C40:C45)</f>
        <v>12545</v>
      </c>
      <c r="D39" s="15">
        <f t="shared" si="4"/>
        <v>275</v>
      </c>
      <c r="E39" s="15">
        <f t="shared" si="4"/>
        <v>1</v>
      </c>
      <c r="F39" s="15">
        <f t="shared" si="4"/>
        <v>6</v>
      </c>
      <c r="G39" s="15">
        <f t="shared" si="4"/>
        <v>1</v>
      </c>
      <c r="H39" s="15">
        <f t="shared" si="4"/>
        <v>1022</v>
      </c>
      <c r="I39" s="15">
        <f t="shared" si="4"/>
        <v>3915</v>
      </c>
      <c r="J39" s="15">
        <f t="shared" si="4"/>
        <v>2428</v>
      </c>
      <c r="K39" s="15">
        <f t="shared" si="4"/>
        <v>244</v>
      </c>
      <c r="L39" s="15">
        <f t="shared" si="4"/>
        <v>1084</v>
      </c>
      <c r="M39" s="15">
        <f t="shared" si="4"/>
        <v>35</v>
      </c>
      <c r="N39" s="15">
        <f t="shared" si="4"/>
        <v>3078</v>
      </c>
      <c r="O39" s="15">
        <f t="shared" si="4"/>
        <v>453</v>
      </c>
      <c r="P39" s="15">
        <f t="shared" si="4"/>
        <v>3</v>
      </c>
    </row>
    <row r="40" spans="1:16" x14ac:dyDescent="0.15">
      <c r="A40" s="429"/>
      <c r="B40" s="27" t="s">
        <v>107</v>
      </c>
      <c r="C40" s="15">
        <f>SUM(D40:P40)</f>
        <v>10059</v>
      </c>
      <c r="D40" s="15">
        <v>21</v>
      </c>
      <c r="E40" s="15">
        <v>1</v>
      </c>
      <c r="F40" s="15">
        <v>5</v>
      </c>
      <c r="G40" s="15">
        <v>1</v>
      </c>
      <c r="H40" s="15">
        <v>638</v>
      </c>
      <c r="I40" s="15">
        <v>3166</v>
      </c>
      <c r="J40" s="15">
        <v>1875</v>
      </c>
      <c r="K40" s="15">
        <v>210</v>
      </c>
      <c r="L40" s="15">
        <v>973</v>
      </c>
      <c r="M40" s="15">
        <v>34</v>
      </c>
      <c r="N40" s="15">
        <v>2680</v>
      </c>
      <c r="O40" s="15">
        <v>453</v>
      </c>
      <c r="P40" s="15">
        <v>2</v>
      </c>
    </row>
    <row r="41" spans="1:16" x14ac:dyDescent="0.15">
      <c r="A41" s="429"/>
      <c r="B41" s="27" t="s">
        <v>473</v>
      </c>
      <c r="C41" s="15">
        <f>SUM(D41:P41)</f>
        <v>562</v>
      </c>
      <c r="D41" s="15">
        <v>2</v>
      </c>
      <c r="E41" s="15">
        <v>0</v>
      </c>
      <c r="F41" s="15">
        <v>0</v>
      </c>
      <c r="G41" s="15">
        <v>0</v>
      </c>
      <c r="H41" s="15">
        <v>93</v>
      </c>
      <c r="I41" s="15">
        <v>199</v>
      </c>
      <c r="J41" s="15">
        <v>141</v>
      </c>
      <c r="K41" s="15">
        <v>10</v>
      </c>
      <c r="L41" s="15">
        <v>38</v>
      </c>
      <c r="M41" s="15">
        <v>1</v>
      </c>
      <c r="N41" s="15">
        <v>78</v>
      </c>
      <c r="O41" s="15">
        <v>0</v>
      </c>
      <c r="P41" s="15">
        <v>0</v>
      </c>
    </row>
    <row r="42" spans="1:16" x14ac:dyDescent="0.15">
      <c r="A42" s="429"/>
      <c r="B42" s="27" t="s">
        <v>475</v>
      </c>
      <c r="C42" s="15">
        <f>SUM(D42:P42)</f>
        <v>342</v>
      </c>
      <c r="D42" s="15">
        <v>8</v>
      </c>
      <c r="E42" s="15">
        <v>0</v>
      </c>
      <c r="F42" s="15">
        <v>0</v>
      </c>
      <c r="G42" s="15">
        <v>0</v>
      </c>
      <c r="H42" s="15">
        <v>77</v>
      </c>
      <c r="I42" s="15">
        <v>78</v>
      </c>
      <c r="J42" s="15">
        <v>97</v>
      </c>
      <c r="K42" s="15">
        <v>7</v>
      </c>
      <c r="L42" s="15">
        <v>8</v>
      </c>
      <c r="M42" s="15">
        <v>0</v>
      </c>
      <c r="N42" s="15">
        <v>67</v>
      </c>
      <c r="O42" s="15">
        <v>0</v>
      </c>
      <c r="P42" s="15">
        <v>0</v>
      </c>
    </row>
    <row r="43" spans="1:16" x14ac:dyDescent="0.15">
      <c r="A43" s="429"/>
      <c r="B43" s="27" t="s">
        <v>476</v>
      </c>
      <c r="C43" s="15">
        <f>SUM(D43:P43)</f>
        <v>820</v>
      </c>
      <c r="D43" s="15">
        <v>174</v>
      </c>
      <c r="E43" s="15">
        <v>0</v>
      </c>
      <c r="F43" s="15">
        <v>1</v>
      </c>
      <c r="G43" s="15">
        <v>0</v>
      </c>
      <c r="H43" s="15">
        <v>139</v>
      </c>
      <c r="I43" s="15">
        <v>98</v>
      </c>
      <c r="J43" s="15">
        <v>157</v>
      </c>
      <c r="K43" s="15">
        <v>15</v>
      </c>
      <c r="L43" s="15">
        <v>57</v>
      </c>
      <c r="M43" s="15">
        <v>0</v>
      </c>
      <c r="N43" s="15">
        <v>179</v>
      </c>
      <c r="O43" s="15">
        <v>0</v>
      </c>
      <c r="P43" s="15">
        <v>0</v>
      </c>
    </row>
    <row r="44" spans="1:16" x14ac:dyDescent="0.15">
      <c r="A44" s="429"/>
      <c r="B44" s="27" t="s">
        <v>261</v>
      </c>
      <c r="C44" s="15">
        <f>SUM(D44:P44)</f>
        <v>762</v>
      </c>
      <c r="D44" s="15">
        <v>70</v>
      </c>
      <c r="E44" s="15">
        <v>0</v>
      </c>
      <c r="F44" s="15">
        <v>0</v>
      </c>
      <c r="G44" s="15">
        <v>0</v>
      </c>
      <c r="H44" s="15">
        <v>75</v>
      </c>
      <c r="I44" s="15">
        <v>374</v>
      </c>
      <c r="J44" s="15">
        <v>158</v>
      </c>
      <c r="K44" s="15">
        <v>2</v>
      </c>
      <c r="L44" s="15">
        <v>8</v>
      </c>
      <c r="M44" s="15">
        <v>0</v>
      </c>
      <c r="N44" s="15">
        <v>74</v>
      </c>
      <c r="O44" s="15">
        <v>0</v>
      </c>
      <c r="P44" s="15">
        <v>1</v>
      </c>
    </row>
    <row r="45" spans="1:16" x14ac:dyDescent="0.15">
      <c r="A45" s="405"/>
      <c r="B45" s="27" t="s">
        <v>416</v>
      </c>
      <c r="C45" s="15">
        <v>0</v>
      </c>
      <c r="D45" s="15">
        <v>0</v>
      </c>
      <c r="E45" s="15">
        <v>0</v>
      </c>
      <c r="F45" s="15">
        <v>0</v>
      </c>
      <c r="G45" s="15">
        <v>0</v>
      </c>
      <c r="H45" s="15">
        <v>0</v>
      </c>
      <c r="I45" s="15">
        <v>0</v>
      </c>
      <c r="J45" s="15">
        <v>0</v>
      </c>
      <c r="K45" s="15">
        <v>0</v>
      </c>
      <c r="L45" s="15">
        <v>0</v>
      </c>
      <c r="M45" s="15">
        <v>0</v>
      </c>
      <c r="N45" s="15">
        <v>0</v>
      </c>
      <c r="O45" s="15">
        <v>0</v>
      </c>
      <c r="P45" s="15">
        <v>0</v>
      </c>
    </row>
    <row r="46" spans="1:16" x14ac:dyDescent="0.15">
      <c r="A46" s="404" t="s">
        <v>242</v>
      </c>
      <c r="B46" s="12" t="s">
        <v>165</v>
      </c>
      <c r="C46" s="19">
        <v>11298</v>
      </c>
      <c r="D46" s="19">
        <v>193</v>
      </c>
      <c r="E46" s="19">
        <v>5</v>
      </c>
      <c r="F46" s="19">
        <v>6</v>
      </c>
      <c r="G46" s="19">
        <v>0</v>
      </c>
      <c r="H46" s="19">
        <v>826</v>
      </c>
      <c r="I46" s="19">
        <v>3176</v>
      </c>
      <c r="J46" s="19">
        <v>2217</v>
      </c>
      <c r="K46" s="19">
        <v>258</v>
      </c>
      <c r="L46" s="19">
        <v>984</v>
      </c>
      <c r="M46" s="19">
        <v>45</v>
      </c>
      <c r="N46" s="19">
        <v>2922</v>
      </c>
      <c r="O46" s="19">
        <v>396</v>
      </c>
      <c r="P46" s="19">
        <v>270</v>
      </c>
    </row>
    <row r="47" spans="1:16" x14ac:dyDescent="0.15">
      <c r="A47" s="429"/>
      <c r="B47" s="27" t="s">
        <v>107</v>
      </c>
      <c r="C47" s="15">
        <v>9206</v>
      </c>
      <c r="D47" s="15">
        <v>13</v>
      </c>
      <c r="E47" s="15">
        <v>4</v>
      </c>
      <c r="F47" s="15">
        <v>4</v>
      </c>
      <c r="G47" s="15">
        <v>0</v>
      </c>
      <c r="H47" s="15">
        <v>532</v>
      </c>
      <c r="I47" s="15">
        <v>2661</v>
      </c>
      <c r="J47" s="15">
        <v>1787</v>
      </c>
      <c r="K47" s="15">
        <v>226</v>
      </c>
      <c r="L47" s="15">
        <v>899</v>
      </c>
      <c r="M47" s="15">
        <v>45</v>
      </c>
      <c r="N47" s="15">
        <v>2534</v>
      </c>
      <c r="O47" s="15">
        <v>396</v>
      </c>
      <c r="P47" s="15">
        <v>105</v>
      </c>
    </row>
    <row r="48" spans="1:16" x14ac:dyDescent="0.15">
      <c r="A48" s="429"/>
      <c r="B48" s="27" t="s">
        <v>473</v>
      </c>
      <c r="C48" s="15">
        <v>599</v>
      </c>
      <c r="D48" s="15">
        <v>3</v>
      </c>
      <c r="E48" s="15">
        <v>1</v>
      </c>
      <c r="F48" s="15">
        <v>1</v>
      </c>
      <c r="G48" s="15">
        <v>0</v>
      </c>
      <c r="H48" s="15">
        <v>98</v>
      </c>
      <c r="I48" s="15">
        <v>207</v>
      </c>
      <c r="J48" s="15">
        <v>134</v>
      </c>
      <c r="K48" s="15">
        <v>20</v>
      </c>
      <c r="L48" s="15">
        <v>41</v>
      </c>
      <c r="M48" s="15">
        <v>0</v>
      </c>
      <c r="N48" s="15">
        <v>93</v>
      </c>
      <c r="O48" s="15">
        <v>0</v>
      </c>
      <c r="P48" s="15">
        <v>1</v>
      </c>
    </row>
    <row r="49" spans="1:16" x14ac:dyDescent="0.15">
      <c r="A49" s="429"/>
      <c r="B49" s="27" t="s">
        <v>475</v>
      </c>
      <c r="C49" s="15">
        <v>206</v>
      </c>
      <c r="D49" s="15">
        <v>7</v>
      </c>
      <c r="E49" s="15">
        <v>0</v>
      </c>
      <c r="F49" s="15">
        <v>0</v>
      </c>
      <c r="G49" s="15">
        <v>0</v>
      </c>
      <c r="H49" s="15">
        <v>37</v>
      </c>
      <c r="I49" s="15">
        <v>36</v>
      </c>
      <c r="J49" s="15">
        <v>69</v>
      </c>
      <c r="K49" s="15">
        <v>4</v>
      </c>
      <c r="L49" s="15">
        <v>3</v>
      </c>
      <c r="M49" s="15">
        <v>0</v>
      </c>
      <c r="N49" s="15">
        <v>49</v>
      </c>
      <c r="O49" s="15">
        <v>0</v>
      </c>
      <c r="P49" s="15">
        <v>1</v>
      </c>
    </row>
    <row r="50" spans="1:16" x14ac:dyDescent="0.15">
      <c r="A50" s="429"/>
      <c r="B50" s="27" t="s">
        <v>476</v>
      </c>
      <c r="C50" s="15">
        <v>683</v>
      </c>
      <c r="D50" s="15">
        <v>119</v>
      </c>
      <c r="E50" s="15">
        <v>0</v>
      </c>
      <c r="F50" s="15">
        <v>1</v>
      </c>
      <c r="G50" s="15">
        <v>0</v>
      </c>
      <c r="H50" s="15">
        <v>117</v>
      </c>
      <c r="I50" s="15">
        <v>80</v>
      </c>
      <c r="J50" s="15">
        <v>120</v>
      </c>
      <c r="K50" s="15">
        <v>7</v>
      </c>
      <c r="L50" s="15">
        <v>39</v>
      </c>
      <c r="M50" s="15">
        <v>0</v>
      </c>
      <c r="N50" s="15">
        <v>180</v>
      </c>
      <c r="O50" s="15">
        <v>0</v>
      </c>
      <c r="P50" s="15">
        <v>20</v>
      </c>
    </row>
    <row r="51" spans="1:16" x14ac:dyDescent="0.15">
      <c r="A51" s="429"/>
      <c r="B51" s="27" t="s">
        <v>261</v>
      </c>
      <c r="C51" s="15">
        <v>338</v>
      </c>
      <c r="D51" s="15">
        <v>51</v>
      </c>
      <c r="E51" s="15">
        <v>0</v>
      </c>
      <c r="F51" s="15">
        <v>0</v>
      </c>
      <c r="G51" s="15">
        <v>0</v>
      </c>
      <c r="H51" s="15">
        <v>42</v>
      </c>
      <c r="I51" s="15">
        <v>74</v>
      </c>
      <c r="J51" s="15">
        <v>107</v>
      </c>
      <c r="K51" s="15">
        <v>1</v>
      </c>
      <c r="L51" s="15">
        <v>2</v>
      </c>
      <c r="M51" s="15">
        <v>0</v>
      </c>
      <c r="N51" s="15">
        <v>54</v>
      </c>
      <c r="O51" s="15">
        <v>0</v>
      </c>
      <c r="P51" s="15">
        <v>7</v>
      </c>
    </row>
    <row r="52" spans="1:16" x14ac:dyDescent="0.15">
      <c r="A52" s="405"/>
      <c r="B52" s="27" t="s">
        <v>416</v>
      </c>
      <c r="C52" s="15">
        <v>0</v>
      </c>
      <c r="D52" s="15">
        <v>0</v>
      </c>
      <c r="E52" s="15">
        <v>0</v>
      </c>
      <c r="F52" s="15">
        <v>0</v>
      </c>
      <c r="G52" s="15">
        <v>0</v>
      </c>
      <c r="H52" s="15">
        <v>0</v>
      </c>
      <c r="I52" s="15">
        <v>0</v>
      </c>
      <c r="J52" s="15">
        <v>0</v>
      </c>
      <c r="K52" s="15">
        <v>0</v>
      </c>
      <c r="L52" s="15">
        <v>0</v>
      </c>
      <c r="M52" s="15">
        <v>0</v>
      </c>
      <c r="N52" s="15">
        <v>0</v>
      </c>
      <c r="O52" s="15">
        <v>0</v>
      </c>
      <c r="P52" s="15">
        <v>0</v>
      </c>
    </row>
    <row r="53" spans="1:16" x14ac:dyDescent="0.15">
      <c r="A53" s="404" t="s">
        <v>243</v>
      </c>
      <c r="B53" s="12" t="s">
        <v>165</v>
      </c>
      <c r="C53" s="19">
        <v>10993</v>
      </c>
      <c r="D53" s="19">
        <v>185</v>
      </c>
      <c r="E53" s="19">
        <v>5</v>
      </c>
      <c r="F53" s="19">
        <v>6</v>
      </c>
      <c r="G53" s="19">
        <v>0</v>
      </c>
      <c r="H53" s="19">
        <v>803</v>
      </c>
      <c r="I53" s="19">
        <v>2993</v>
      </c>
      <c r="J53" s="19">
        <v>2057</v>
      </c>
      <c r="K53" s="19">
        <v>262</v>
      </c>
      <c r="L53" s="19">
        <v>941</v>
      </c>
      <c r="M53" s="19">
        <v>36</v>
      </c>
      <c r="N53" s="19">
        <v>3037</v>
      </c>
      <c r="O53" s="19">
        <v>354</v>
      </c>
      <c r="P53" s="19">
        <v>314</v>
      </c>
    </row>
    <row r="54" spans="1:16" x14ac:dyDescent="0.15">
      <c r="A54" s="429"/>
      <c r="B54" s="27" t="s">
        <v>107</v>
      </c>
      <c r="C54" s="15">
        <v>8963</v>
      </c>
      <c r="D54" s="15">
        <v>20</v>
      </c>
      <c r="E54" s="15">
        <v>5</v>
      </c>
      <c r="F54" s="15">
        <v>3</v>
      </c>
      <c r="G54" s="15">
        <v>0</v>
      </c>
      <c r="H54" s="15">
        <v>503</v>
      </c>
      <c r="I54" s="15">
        <v>2554</v>
      </c>
      <c r="J54" s="15">
        <v>1642</v>
      </c>
      <c r="K54" s="15">
        <v>225</v>
      </c>
      <c r="L54" s="15">
        <v>856</v>
      </c>
      <c r="M54" s="15">
        <v>35</v>
      </c>
      <c r="N54" s="15">
        <v>2621</v>
      </c>
      <c r="O54" s="15">
        <v>354</v>
      </c>
      <c r="P54" s="15">
        <v>145</v>
      </c>
    </row>
    <row r="55" spans="1:16" x14ac:dyDescent="0.15">
      <c r="A55" s="429"/>
      <c r="B55" s="27" t="s">
        <v>473</v>
      </c>
      <c r="C55" s="15">
        <v>566</v>
      </c>
      <c r="D55" s="15">
        <v>2</v>
      </c>
      <c r="E55" s="15">
        <v>0</v>
      </c>
      <c r="F55" s="15">
        <v>1</v>
      </c>
      <c r="G55" s="15">
        <v>0</v>
      </c>
      <c r="H55" s="15">
        <v>97</v>
      </c>
      <c r="I55" s="15">
        <v>185</v>
      </c>
      <c r="J55" s="15">
        <v>123</v>
      </c>
      <c r="K55" s="15">
        <v>21</v>
      </c>
      <c r="L55" s="15">
        <v>35</v>
      </c>
      <c r="M55" s="15">
        <v>0</v>
      </c>
      <c r="N55" s="15">
        <v>100</v>
      </c>
      <c r="O55" s="15">
        <v>0</v>
      </c>
      <c r="P55" s="15">
        <v>2</v>
      </c>
    </row>
    <row r="56" spans="1:16" x14ac:dyDescent="0.15">
      <c r="A56" s="429"/>
      <c r="B56" s="27" t="s">
        <v>475</v>
      </c>
      <c r="C56" s="15">
        <v>198</v>
      </c>
      <c r="D56" s="15">
        <v>8</v>
      </c>
      <c r="E56" s="15">
        <v>0</v>
      </c>
      <c r="F56" s="15">
        <v>0</v>
      </c>
      <c r="G56" s="15">
        <v>0</v>
      </c>
      <c r="H56" s="15">
        <v>30</v>
      </c>
      <c r="I56" s="15">
        <v>34</v>
      </c>
      <c r="J56" s="15">
        <v>60</v>
      </c>
      <c r="K56" s="15">
        <v>3</v>
      </c>
      <c r="L56" s="15">
        <v>5</v>
      </c>
      <c r="M56" s="15">
        <v>1</v>
      </c>
      <c r="N56" s="15">
        <v>54</v>
      </c>
      <c r="O56" s="15">
        <v>0</v>
      </c>
      <c r="P56" s="15">
        <v>3</v>
      </c>
    </row>
    <row r="57" spans="1:16" x14ac:dyDescent="0.15">
      <c r="A57" s="429"/>
      <c r="B57" s="27" t="s">
        <v>476</v>
      </c>
      <c r="C57" s="15">
        <v>719</v>
      </c>
      <c r="D57" s="15">
        <v>103</v>
      </c>
      <c r="E57" s="15">
        <v>0</v>
      </c>
      <c r="F57" s="15">
        <v>1</v>
      </c>
      <c r="G57" s="15">
        <v>0</v>
      </c>
      <c r="H57" s="15">
        <v>134</v>
      </c>
      <c r="I57" s="15">
        <v>52</v>
      </c>
      <c r="J57" s="15">
        <v>137</v>
      </c>
      <c r="K57" s="15">
        <v>12</v>
      </c>
      <c r="L57" s="15">
        <v>40</v>
      </c>
      <c r="M57" s="15">
        <v>0</v>
      </c>
      <c r="N57" s="15">
        <v>202</v>
      </c>
      <c r="O57" s="15">
        <v>0</v>
      </c>
      <c r="P57" s="15">
        <v>38</v>
      </c>
    </row>
    <row r="58" spans="1:16" x14ac:dyDescent="0.15">
      <c r="A58" s="429"/>
      <c r="B58" s="27" t="s">
        <v>261</v>
      </c>
      <c r="C58" s="15">
        <v>293</v>
      </c>
      <c r="D58" s="15">
        <v>52</v>
      </c>
      <c r="E58" s="15">
        <v>0</v>
      </c>
      <c r="F58" s="15">
        <v>1</v>
      </c>
      <c r="G58" s="15">
        <v>0</v>
      </c>
      <c r="H58" s="15">
        <v>39</v>
      </c>
      <c r="I58" s="15">
        <v>50</v>
      </c>
      <c r="J58" s="15">
        <v>93</v>
      </c>
      <c r="K58" s="15">
        <v>1</v>
      </c>
      <c r="L58" s="15">
        <v>3</v>
      </c>
      <c r="M58" s="15">
        <v>0</v>
      </c>
      <c r="N58" s="15">
        <v>46</v>
      </c>
      <c r="O58" s="15">
        <v>0</v>
      </c>
      <c r="P58" s="15">
        <v>8</v>
      </c>
    </row>
    <row r="59" spans="1:16" x14ac:dyDescent="0.15">
      <c r="A59" s="429"/>
      <c r="B59" s="27" t="s">
        <v>149</v>
      </c>
      <c r="C59" s="15">
        <v>125</v>
      </c>
      <c r="D59" s="15">
        <v>0</v>
      </c>
      <c r="E59" s="15">
        <v>0</v>
      </c>
      <c r="F59" s="15">
        <v>0</v>
      </c>
      <c r="G59" s="15">
        <v>0</v>
      </c>
      <c r="H59" s="15">
        <v>0</v>
      </c>
      <c r="I59" s="15">
        <v>116</v>
      </c>
      <c r="J59" s="15">
        <v>0</v>
      </c>
      <c r="K59" s="15">
        <v>0</v>
      </c>
      <c r="L59" s="15">
        <v>0</v>
      </c>
      <c r="M59" s="15">
        <v>0</v>
      </c>
      <c r="N59" s="15">
        <v>9</v>
      </c>
      <c r="O59" s="15">
        <v>0</v>
      </c>
      <c r="P59" s="15">
        <v>0</v>
      </c>
    </row>
    <row r="60" spans="1:16" x14ac:dyDescent="0.15">
      <c r="A60" s="405"/>
      <c r="B60" s="27" t="s">
        <v>416</v>
      </c>
      <c r="C60" s="15">
        <v>129</v>
      </c>
      <c r="D60" s="15">
        <v>0</v>
      </c>
      <c r="E60" s="15">
        <v>0</v>
      </c>
      <c r="F60" s="15">
        <v>0</v>
      </c>
      <c r="G60" s="15">
        <v>0</v>
      </c>
      <c r="H60" s="15">
        <v>0</v>
      </c>
      <c r="I60" s="15">
        <v>2</v>
      </c>
      <c r="J60" s="15">
        <v>2</v>
      </c>
      <c r="K60" s="15">
        <v>0</v>
      </c>
      <c r="L60" s="15">
        <v>2</v>
      </c>
      <c r="M60" s="15">
        <v>0</v>
      </c>
      <c r="N60" s="15">
        <v>5</v>
      </c>
      <c r="O60" s="15">
        <v>0</v>
      </c>
      <c r="P60" s="15">
        <v>118</v>
      </c>
    </row>
    <row r="61" spans="1:16" x14ac:dyDescent="0.15">
      <c r="A61" s="404" t="s">
        <v>504</v>
      </c>
      <c r="B61" s="12" t="s">
        <v>165</v>
      </c>
      <c r="C61" s="19">
        <v>10592</v>
      </c>
      <c r="D61" s="19">
        <v>157</v>
      </c>
      <c r="E61" s="19">
        <v>5</v>
      </c>
      <c r="F61" s="19">
        <v>1</v>
      </c>
      <c r="G61" s="19">
        <v>0</v>
      </c>
      <c r="H61" s="19">
        <v>830</v>
      </c>
      <c r="I61" s="19">
        <v>2858</v>
      </c>
      <c r="J61" s="19">
        <v>1765</v>
      </c>
      <c r="K61" s="19">
        <v>274</v>
      </c>
      <c r="L61" s="19">
        <v>936</v>
      </c>
      <c r="M61" s="19">
        <v>34</v>
      </c>
      <c r="N61" s="19">
        <v>1449</v>
      </c>
      <c r="O61" s="19">
        <v>331</v>
      </c>
      <c r="P61" s="19">
        <v>55</v>
      </c>
    </row>
    <row r="62" spans="1:16" x14ac:dyDescent="0.15">
      <c r="A62" s="429"/>
      <c r="B62" s="27" t="s">
        <v>107</v>
      </c>
      <c r="C62" s="15">
        <v>8858</v>
      </c>
      <c r="D62" s="15">
        <v>16</v>
      </c>
      <c r="E62" s="15">
        <v>5</v>
      </c>
      <c r="F62" s="15">
        <v>1</v>
      </c>
      <c r="G62" s="15">
        <v>0</v>
      </c>
      <c r="H62" s="15">
        <v>512</v>
      </c>
      <c r="I62" s="15">
        <v>2485</v>
      </c>
      <c r="J62" s="15">
        <v>1450</v>
      </c>
      <c r="K62" s="15">
        <v>229</v>
      </c>
      <c r="L62" s="15">
        <v>837</v>
      </c>
      <c r="M62" s="15">
        <v>34</v>
      </c>
      <c r="N62" s="15">
        <v>1149</v>
      </c>
      <c r="O62" s="15">
        <v>331</v>
      </c>
      <c r="P62" s="15">
        <v>32</v>
      </c>
    </row>
    <row r="63" spans="1:16" x14ac:dyDescent="0.15">
      <c r="A63" s="429"/>
      <c r="B63" s="27" t="s">
        <v>473</v>
      </c>
      <c r="C63" s="15">
        <v>582</v>
      </c>
      <c r="D63" s="15">
        <v>1</v>
      </c>
      <c r="E63" s="15">
        <v>0</v>
      </c>
      <c r="F63" s="15">
        <v>0</v>
      </c>
      <c r="G63" s="15">
        <v>0</v>
      </c>
      <c r="H63" s="15">
        <v>102</v>
      </c>
      <c r="I63" s="15">
        <v>183</v>
      </c>
      <c r="J63" s="15">
        <v>122</v>
      </c>
      <c r="K63" s="15">
        <v>27</v>
      </c>
      <c r="L63" s="15">
        <v>666</v>
      </c>
      <c r="M63" s="15">
        <v>0</v>
      </c>
      <c r="N63" s="15">
        <v>76</v>
      </c>
      <c r="O63" s="15">
        <v>0</v>
      </c>
      <c r="P63" s="15">
        <v>1</v>
      </c>
    </row>
    <row r="64" spans="1:16" x14ac:dyDescent="0.15">
      <c r="A64" s="429"/>
      <c r="B64" s="27" t="s">
        <v>475</v>
      </c>
      <c r="C64" s="15">
        <v>194</v>
      </c>
      <c r="D64" s="15">
        <v>7</v>
      </c>
      <c r="E64" s="15">
        <v>0</v>
      </c>
      <c r="F64" s="15">
        <v>0</v>
      </c>
      <c r="G64" s="15">
        <v>0</v>
      </c>
      <c r="H64" s="15">
        <v>43</v>
      </c>
      <c r="I64" s="15">
        <v>28</v>
      </c>
      <c r="J64" s="15">
        <v>35</v>
      </c>
      <c r="K64" s="15">
        <v>1</v>
      </c>
      <c r="L64" s="15">
        <v>45</v>
      </c>
      <c r="M64" s="15">
        <v>0</v>
      </c>
      <c r="N64" s="15">
        <v>51</v>
      </c>
      <c r="O64" s="15">
        <v>0</v>
      </c>
      <c r="P64" s="15">
        <v>0</v>
      </c>
    </row>
    <row r="65" spans="1:16" x14ac:dyDescent="0.15">
      <c r="A65" s="429"/>
      <c r="B65" s="27" t="s">
        <v>476</v>
      </c>
      <c r="C65" s="15">
        <v>578</v>
      </c>
      <c r="D65" s="15">
        <v>92</v>
      </c>
      <c r="E65" s="15">
        <v>0</v>
      </c>
      <c r="F65" s="15">
        <v>0</v>
      </c>
      <c r="G65" s="15">
        <v>0</v>
      </c>
      <c r="H65" s="15">
        <v>126</v>
      </c>
      <c r="I65" s="15">
        <v>46</v>
      </c>
      <c r="J65" s="15">
        <v>100</v>
      </c>
      <c r="K65" s="15">
        <v>13</v>
      </c>
      <c r="L65" s="15">
        <v>6</v>
      </c>
      <c r="M65" s="15">
        <v>0</v>
      </c>
      <c r="N65" s="15">
        <v>106</v>
      </c>
      <c r="O65" s="15">
        <v>0</v>
      </c>
      <c r="P65" s="15">
        <v>9</v>
      </c>
    </row>
    <row r="66" spans="1:16" x14ac:dyDescent="0.15">
      <c r="A66" s="429"/>
      <c r="B66" s="27" t="s">
        <v>261</v>
      </c>
      <c r="C66" s="15">
        <v>255</v>
      </c>
      <c r="D66" s="15">
        <v>41</v>
      </c>
      <c r="E66" s="15">
        <v>0</v>
      </c>
      <c r="F66" s="15">
        <v>0</v>
      </c>
      <c r="G66" s="15">
        <v>0</v>
      </c>
      <c r="H66" s="15">
        <v>44</v>
      </c>
      <c r="I66" s="15">
        <v>40</v>
      </c>
      <c r="J66" s="15">
        <v>55</v>
      </c>
      <c r="K66" s="15">
        <v>4</v>
      </c>
      <c r="L66" s="15">
        <v>37</v>
      </c>
      <c r="M66" s="15">
        <v>0</v>
      </c>
      <c r="N66" s="15">
        <v>48</v>
      </c>
      <c r="O66" s="15">
        <v>0</v>
      </c>
      <c r="P66" s="15">
        <v>2</v>
      </c>
    </row>
    <row r="67" spans="1:16" x14ac:dyDescent="0.15">
      <c r="A67" s="429"/>
      <c r="B67" s="27" t="s">
        <v>149</v>
      </c>
      <c r="C67" s="15">
        <v>71</v>
      </c>
      <c r="D67" s="15">
        <v>0</v>
      </c>
      <c r="E67" s="15">
        <v>0</v>
      </c>
      <c r="F67" s="15">
        <v>0</v>
      </c>
      <c r="G67" s="15">
        <v>0</v>
      </c>
      <c r="H67" s="15">
        <v>0</v>
      </c>
      <c r="I67" s="15">
        <v>61</v>
      </c>
      <c r="J67" s="15">
        <v>3</v>
      </c>
      <c r="K67" s="15">
        <v>0</v>
      </c>
      <c r="L67" s="15">
        <v>3</v>
      </c>
      <c r="M67" s="15">
        <v>0</v>
      </c>
      <c r="N67" s="15">
        <v>10</v>
      </c>
      <c r="O67" s="15">
        <v>0</v>
      </c>
      <c r="P67" s="15">
        <v>0</v>
      </c>
    </row>
    <row r="68" spans="1:16" x14ac:dyDescent="0.15">
      <c r="A68" s="405"/>
      <c r="B68" s="27" t="s">
        <v>416</v>
      </c>
      <c r="C68" s="15">
        <v>54</v>
      </c>
      <c r="D68" s="15">
        <v>0</v>
      </c>
      <c r="E68" s="15">
        <v>0</v>
      </c>
      <c r="F68" s="15">
        <v>0</v>
      </c>
      <c r="G68" s="15">
        <v>0</v>
      </c>
      <c r="H68" s="15">
        <v>3</v>
      </c>
      <c r="I68" s="15">
        <v>15</v>
      </c>
      <c r="J68" s="15">
        <v>0</v>
      </c>
      <c r="K68" s="15">
        <v>0</v>
      </c>
      <c r="L68" s="15">
        <v>8</v>
      </c>
      <c r="M68" s="15">
        <v>0</v>
      </c>
      <c r="N68" s="15">
        <v>8</v>
      </c>
      <c r="O68" s="15">
        <v>0</v>
      </c>
      <c r="P68" s="15">
        <v>11</v>
      </c>
    </row>
    <row r="69" spans="1:16" x14ac:dyDescent="0.15">
      <c r="A69" s="140" t="s">
        <v>311</v>
      </c>
    </row>
  </sheetData>
  <mergeCells count="11">
    <mergeCell ref="A39:A45"/>
    <mergeCell ref="A46:A52"/>
    <mergeCell ref="A53:A60"/>
    <mergeCell ref="A61:A68"/>
    <mergeCell ref="A3:A7"/>
    <mergeCell ref="A8:A12"/>
    <mergeCell ref="A13:A17"/>
    <mergeCell ref="A18:A22"/>
    <mergeCell ref="A37:A38"/>
    <mergeCell ref="A23:A29"/>
    <mergeCell ref="A30:A36"/>
  </mergeCells>
  <phoneticPr fontId="8"/>
  <pageMargins left="0.39370078740157483" right="0.39370078740157483" top="0.39370078740157483" bottom="0.39370078740157483" header="0.3" footer="0.23622047244094488"/>
  <pageSetup paperSize="9" scale="66" orientation="landscape" r:id="rId1"/>
  <headerFooter scaleWithDoc="0" alignWithMargins="0">
    <oddFooter>&amp;C- &amp;P -</oddFooter>
    <firstFooter>&amp;C&amp;10 1</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71"/>
  <sheetViews>
    <sheetView view="pageBreakPreview" zoomScale="85" zoomScaleSheetLayoutView="85" workbookViewId="0">
      <pane xSplit="1" ySplit="1" topLeftCell="B2" activePane="bottomRight" state="frozen"/>
      <selection pane="topRight"/>
      <selection pane="bottomLeft"/>
      <selection pane="bottomRight"/>
    </sheetView>
  </sheetViews>
  <sheetFormatPr defaultColWidth="8.875" defaultRowHeight="13.5" x14ac:dyDescent="0.15"/>
  <cols>
    <col min="1" max="1" width="10.625" style="191" customWidth="1"/>
    <col min="2" max="2" width="9.25" style="191" bestFit="1" customWidth="1"/>
    <col min="3" max="5" width="8.625" style="191" customWidth="1"/>
    <col min="6" max="6" width="10.125" style="191" bestFit="1" customWidth="1"/>
    <col min="7" max="7" width="10.625" style="191" customWidth="1"/>
    <col min="8" max="8" width="7.5" style="191" bestFit="1" customWidth="1"/>
    <col min="9" max="9" width="7" style="191" customWidth="1"/>
    <col min="10" max="11" width="5.5" style="191" bestFit="1" customWidth="1"/>
    <col min="12" max="12" width="9.25" style="191" bestFit="1" customWidth="1"/>
    <col min="13" max="13" width="10.125" style="191" bestFit="1" customWidth="1"/>
    <col min="14" max="14" width="10.75" style="191" customWidth="1"/>
    <col min="15" max="15" width="7.625" style="191" customWidth="1"/>
    <col min="16" max="16" width="9.25" style="191" customWidth="1"/>
    <col min="17" max="17" width="8.625" style="191" customWidth="1"/>
    <col min="18" max="18" width="8.875" style="191"/>
    <col min="19" max="19" width="4.75" style="191" customWidth="1"/>
    <col min="20" max="16384" width="8.875" style="191"/>
  </cols>
  <sheetData>
    <row r="1" spans="1:17" x14ac:dyDescent="0.15">
      <c r="A1" s="190" t="s">
        <v>477</v>
      </c>
      <c r="Q1" s="53" t="s">
        <v>420</v>
      </c>
    </row>
    <row r="2" spans="1:17" x14ac:dyDescent="0.15">
      <c r="A2" s="404" t="s">
        <v>120</v>
      </c>
      <c r="B2" s="400" t="s">
        <v>141</v>
      </c>
      <c r="C2" s="449"/>
      <c r="D2" s="449"/>
      <c r="E2" s="449"/>
      <c r="F2" s="449"/>
      <c r="G2" s="401"/>
      <c r="H2" s="400" t="s">
        <v>469</v>
      </c>
      <c r="I2" s="449"/>
      <c r="J2" s="449"/>
      <c r="K2" s="449"/>
      <c r="L2" s="449"/>
      <c r="M2" s="449"/>
      <c r="N2" s="401"/>
      <c r="O2" s="400" t="s">
        <v>479</v>
      </c>
      <c r="P2" s="449"/>
      <c r="Q2" s="401"/>
    </row>
    <row r="3" spans="1:17" x14ac:dyDescent="0.15">
      <c r="A3" s="429"/>
      <c r="B3" s="404" t="s">
        <v>31</v>
      </c>
      <c r="C3" s="423" t="s">
        <v>340</v>
      </c>
      <c r="D3" s="424"/>
      <c r="E3" s="425"/>
      <c r="F3" s="406" t="s">
        <v>173</v>
      </c>
      <c r="G3" s="384" t="s">
        <v>482</v>
      </c>
      <c r="H3" s="404" t="s">
        <v>31</v>
      </c>
      <c r="I3" s="423" t="s">
        <v>340</v>
      </c>
      <c r="J3" s="424"/>
      <c r="K3" s="425"/>
      <c r="L3" s="406" t="s">
        <v>485</v>
      </c>
      <c r="M3" s="406" t="s">
        <v>486</v>
      </c>
      <c r="N3" s="384" t="s">
        <v>482</v>
      </c>
      <c r="O3" s="404" t="s">
        <v>31</v>
      </c>
      <c r="P3" s="404" t="s">
        <v>273</v>
      </c>
      <c r="Q3" s="406" t="s">
        <v>487</v>
      </c>
    </row>
    <row r="4" spans="1:17" x14ac:dyDescent="0.15">
      <c r="A4" s="429"/>
      <c r="B4" s="429"/>
      <c r="C4" s="426"/>
      <c r="D4" s="427"/>
      <c r="E4" s="428"/>
      <c r="F4" s="429"/>
      <c r="G4" s="387" t="s">
        <v>489</v>
      </c>
      <c r="H4" s="429"/>
      <c r="I4" s="426"/>
      <c r="J4" s="427"/>
      <c r="K4" s="428"/>
      <c r="L4" s="429"/>
      <c r="M4" s="429"/>
      <c r="N4" s="387" t="s">
        <v>489</v>
      </c>
      <c r="O4" s="429"/>
      <c r="P4" s="429"/>
      <c r="Q4" s="429"/>
    </row>
    <row r="5" spans="1:17" x14ac:dyDescent="0.15">
      <c r="A5" s="405"/>
      <c r="B5" s="405"/>
      <c r="C5" s="388" t="s">
        <v>6</v>
      </c>
      <c r="D5" s="388" t="s">
        <v>195</v>
      </c>
      <c r="E5" s="388" t="s">
        <v>375</v>
      </c>
      <c r="F5" s="405"/>
      <c r="G5" s="385" t="s">
        <v>491</v>
      </c>
      <c r="H5" s="405"/>
      <c r="I5" s="385" t="s">
        <v>6</v>
      </c>
      <c r="J5" s="388" t="s">
        <v>195</v>
      </c>
      <c r="K5" s="385" t="s">
        <v>321</v>
      </c>
      <c r="L5" s="405"/>
      <c r="M5" s="405"/>
      <c r="N5" s="386" t="s">
        <v>491</v>
      </c>
      <c r="O5" s="405"/>
      <c r="P5" s="405"/>
      <c r="Q5" s="405"/>
    </row>
    <row r="6" spans="1:17" hidden="1" x14ac:dyDescent="0.15">
      <c r="A6" s="388" t="s">
        <v>284</v>
      </c>
      <c r="B6" s="192">
        <v>13</v>
      </c>
      <c r="C6" s="192">
        <v>40</v>
      </c>
      <c r="D6" s="192">
        <v>22</v>
      </c>
      <c r="E6" s="192">
        <v>18</v>
      </c>
      <c r="F6" s="192">
        <v>130786</v>
      </c>
      <c r="G6" s="192">
        <v>215</v>
      </c>
      <c r="H6" s="192">
        <v>157</v>
      </c>
      <c r="I6" s="192">
        <v>501</v>
      </c>
      <c r="J6" s="192">
        <v>254</v>
      </c>
      <c r="K6" s="192">
        <v>247</v>
      </c>
      <c r="L6" s="192">
        <v>8364</v>
      </c>
      <c r="M6" s="193">
        <v>391341</v>
      </c>
      <c r="N6" s="192">
        <v>3998</v>
      </c>
      <c r="O6" s="192">
        <v>19</v>
      </c>
      <c r="P6" s="192">
        <v>41</v>
      </c>
      <c r="Q6" s="192">
        <v>19392</v>
      </c>
    </row>
    <row r="7" spans="1:17" x14ac:dyDescent="0.15">
      <c r="A7" s="388" t="s">
        <v>492</v>
      </c>
      <c r="B7" s="192">
        <v>9</v>
      </c>
      <c r="C7" s="192">
        <v>28</v>
      </c>
      <c r="D7" s="192">
        <v>18</v>
      </c>
      <c r="E7" s="192">
        <v>10</v>
      </c>
      <c r="F7" s="192">
        <v>66550</v>
      </c>
      <c r="G7" s="192"/>
      <c r="H7" s="192">
        <v>190</v>
      </c>
      <c r="I7" s="192">
        <v>647</v>
      </c>
      <c r="J7" s="192">
        <v>315</v>
      </c>
      <c r="K7" s="192">
        <v>332</v>
      </c>
      <c r="L7" s="192">
        <v>10092</v>
      </c>
      <c r="M7" s="192">
        <v>566231</v>
      </c>
      <c r="N7" s="192">
        <v>8337</v>
      </c>
      <c r="O7" s="192">
        <v>33</v>
      </c>
      <c r="P7" s="192">
        <v>69</v>
      </c>
      <c r="Q7" s="192">
        <v>20024</v>
      </c>
    </row>
    <row r="8" spans="1:17" x14ac:dyDescent="0.15">
      <c r="A8" s="388" t="s">
        <v>431</v>
      </c>
      <c r="B8" s="192">
        <v>14</v>
      </c>
      <c r="C8" s="192">
        <v>65</v>
      </c>
      <c r="D8" s="192">
        <v>40</v>
      </c>
      <c r="E8" s="192">
        <v>25</v>
      </c>
      <c r="F8" s="192">
        <v>158938</v>
      </c>
      <c r="G8" s="192">
        <v>60</v>
      </c>
      <c r="H8" s="192">
        <v>211</v>
      </c>
      <c r="I8" s="192">
        <v>752</v>
      </c>
      <c r="J8" s="192">
        <v>349</v>
      </c>
      <c r="K8" s="192">
        <v>403</v>
      </c>
      <c r="L8" s="192">
        <v>10615</v>
      </c>
      <c r="M8" s="192">
        <v>753726</v>
      </c>
      <c r="N8" s="192">
        <v>12918</v>
      </c>
      <c r="O8" s="192">
        <v>50</v>
      </c>
      <c r="P8" s="192">
        <v>111</v>
      </c>
      <c r="Q8" s="192">
        <v>32162</v>
      </c>
    </row>
    <row r="9" spans="1:17" x14ac:dyDescent="0.15">
      <c r="A9" s="388" t="s">
        <v>493</v>
      </c>
      <c r="B9" s="192">
        <v>13</v>
      </c>
      <c r="C9" s="192">
        <v>51</v>
      </c>
      <c r="D9" s="192">
        <v>29</v>
      </c>
      <c r="E9" s="192">
        <v>22</v>
      </c>
      <c r="F9" s="192">
        <v>161761</v>
      </c>
      <c r="G9" s="192">
        <v>250</v>
      </c>
      <c r="H9" s="192">
        <v>229</v>
      </c>
      <c r="I9" s="192">
        <v>851</v>
      </c>
      <c r="J9" s="192">
        <v>340</v>
      </c>
      <c r="K9" s="192">
        <v>511</v>
      </c>
      <c r="L9" s="192">
        <v>13374</v>
      </c>
      <c r="M9" s="192">
        <v>990762</v>
      </c>
      <c r="N9" s="192">
        <v>14864</v>
      </c>
      <c r="O9" s="192">
        <v>55</v>
      </c>
      <c r="P9" s="192">
        <v>130</v>
      </c>
      <c r="Q9" s="192">
        <v>44446</v>
      </c>
    </row>
    <row r="10" spans="1:17" x14ac:dyDescent="0.15">
      <c r="A10" s="384" t="s">
        <v>236</v>
      </c>
      <c r="B10" s="49">
        <v>16</v>
      </c>
      <c r="C10" s="49">
        <v>57</v>
      </c>
      <c r="D10" s="49">
        <v>29</v>
      </c>
      <c r="E10" s="49">
        <v>28</v>
      </c>
      <c r="F10" s="49">
        <v>155440</v>
      </c>
      <c r="G10" s="49">
        <v>1651</v>
      </c>
      <c r="H10" s="49">
        <v>236</v>
      </c>
      <c r="I10" s="49">
        <v>939</v>
      </c>
      <c r="J10" s="49">
        <v>396</v>
      </c>
      <c r="K10" s="49">
        <v>543</v>
      </c>
      <c r="L10" s="49">
        <v>14855</v>
      </c>
      <c r="M10" s="49">
        <v>1182526</v>
      </c>
      <c r="N10" s="49">
        <v>17152</v>
      </c>
      <c r="O10" s="192">
        <v>59</v>
      </c>
      <c r="P10" s="192">
        <v>138</v>
      </c>
      <c r="Q10" s="192">
        <v>44755</v>
      </c>
    </row>
    <row r="11" spans="1:17" x14ac:dyDescent="0.15">
      <c r="A11" s="385"/>
      <c r="B11" s="193"/>
      <c r="C11" s="193"/>
      <c r="D11" s="193"/>
      <c r="E11" s="193"/>
      <c r="F11" s="193"/>
      <c r="G11" s="193"/>
      <c r="H11" s="193"/>
      <c r="I11" s="193"/>
      <c r="J11" s="193"/>
      <c r="K11" s="193"/>
      <c r="L11" s="193"/>
      <c r="M11" s="193"/>
      <c r="N11" s="193"/>
      <c r="O11" s="52" t="s">
        <v>327</v>
      </c>
      <c r="P11" s="52"/>
      <c r="Q11" s="36"/>
    </row>
    <row r="12" spans="1:17" x14ac:dyDescent="0.15">
      <c r="A12" s="384" t="s">
        <v>392</v>
      </c>
      <c r="B12" s="50">
        <v>16</v>
      </c>
      <c r="C12" s="50">
        <v>61</v>
      </c>
      <c r="D12" s="50">
        <v>35</v>
      </c>
      <c r="E12" s="50">
        <v>26</v>
      </c>
      <c r="F12" s="50">
        <v>156849</v>
      </c>
      <c r="G12" s="50"/>
      <c r="H12" s="50">
        <v>229</v>
      </c>
      <c r="I12" s="50">
        <v>1052</v>
      </c>
      <c r="J12" s="50">
        <v>392</v>
      </c>
      <c r="K12" s="50">
        <v>660</v>
      </c>
      <c r="L12" s="50">
        <v>13992</v>
      </c>
      <c r="M12" s="50">
        <v>1243242</v>
      </c>
      <c r="N12" s="50">
        <v>19646</v>
      </c>
      <c r="O12" s="192">
        <v>53</v>
      </c>
      <c r="P12" s="192">
        <v>125</v>
      </c>
      <c r="Q12" s="192">
        <v>47994</v>
      </c>
    </row>
    <row r="13" spans="1:17" x14ac:dyDescent="0.15">
      <c r="A13" s="385"/>
      <c r="B13" s="193"/>
      <c r="C13" s="193"/>
      <c r="D13" s="193"/>
      <c r="E13" s="193"/>
      <c r="F13" s="193"/>
      <c r="G13" s="193"/>
      <c r="H13" s="193"/>
      <c r="I13" s="193"/>
      <c r="J13" s="193"/>
      <c r="K13" s="193"/>
      <c r="L13" s="193"/>
      <c r="M13" s="193"/>
      <c r="N13" s="193"/>
      <c r="O13" s="52" t="s">
        <v>35</v>
      </c>
      <c r="P13" s="52"/>
      <c r="Q13" s="54"/>
    </row>
    <row r="14" spans="1:17" x14ac:dyDescent="0.15">
      <c r="A14" s="384" t="s">
        <v>305</v>
      </c>
      <c r="B14" s="50">
        <v>20</v>
      </c>
      <c r="C14" s="50">
        <v>78</v>
      </c>
      <c r="D14" s="50">
        <v>43</v>
      </c>
      <c r="E14" s="50">
        <v>35</v>
      </c>
      <c r="F14" s="50">
        <v>131845</v>
      </c>
      <c r="G14" s="50">
        <v>7115</v>
      </c>
      <c r="H14" s="50">
        <v>227</v>
      </c>
      <c r="I14" s="50">
        <v>952</v>
      </c>
      <c r="J14" s="50">
        <v>363</v>
      </c>
      <c r="K14" s="50">
        <v>589</v>
      </c>
      <c r="L14" s="50">
        <v>18105</v>
      </c>
      <c r="M14" s="50">
        <v>1488120</v>
      </c>
      <c r="N14" s="50">
        <v>19849</v>
      </c>
      <c r="O14" s="192">
        <v>48</v>
      </c>
      <c r="P14" s="192">
        <v>127</v>
      </c>
      <c r="Q14" s="192">
        <v>51680</v>
      </c>
    </row>
    <row r="15" spans="1:17" x14ac:dyDescent="0.15">
      <c r="A15" s="385"/>
      <c r="B15" s="193"/>
      <c r="C15" s="193"/>
      <c r="D15" s="193"/>
      <c r="E15" s="193"/>
      <c r="F15" s="193"/>
      <c r="G15" s="193"/>
      <c r="H15" s="193"/>
      <c r="I15" s="193"/>
      <c r="J15" s="193"/>
      <c r="K15" s="193"/>
      <c r="L15" s="193"/>
      <c r="M15" s="193"/>
      <c r="N15" s="193"/>
      <c r="O15" s="46" t="s">
        <v>38</v>
      </c>
      <c r="P15" s="46"/>
      <c r="Q15" s="55"/>
    </row>
    <row r="16" spans="1:17" x14ac:dyDescent="0.15">
      <c r="A16" s="384" t="s">
        <v>253</v>
      </c>
      <c r="B16" s="50">
        <v>16</v>
      </c>
      <c r="C16" s="50">
        <f>D16+E16</f>
        <v>72</v>
      </c>
      <c r="D16" s="50">
        <v>28</v>
      </c>
      <c r="E16" s="50">
        <v>44</v>
      </c>
      <c r="F16" s="50">
        <v>150965</v>
      </c>
      <c r="G16" s="457" t="s">
        <v>472</v>
      </c>
      <c r="H16" s="50">
        <v>222</v>
      </c>
      <c r="I16" s="50">
        <v>1115</v>
      </c>
      <c r="J16" s="50">
        <v>403</v>
      </c>
      <c r="K16" s="50">
        <v>712</v>
      </c>
      <c r="L16" s="50">
        <v>25229</v>
      </c>
      <c r="M16" s="50">
        <v>1768724</v>
      </c>
      <c r="N16" s="457" t="s">
        <v>472</v>
      </c>
      <c r="O16" s="454" t="s">
        <v>494</v>
      </c>
      <c r="P16" s="455"/>
      <c r="Q16" s="456"/>
    </row>
    <row r="17" spans="1:17" x14ac:dyDescent="0.15">
      <c r="A17" s="385"/>
      <c r="B17" s="193"/>
      <c r="C17" s="193"/>
      <c r="D17" s="193"/>
      <c r="E17" s="193"/>
      <c r="F17" s="193"/>
      <c r="G17" s="458"/>
      <c r="H17" s="193"/>
      <c r="I17" s="193"/>
      <c r="J17" s="193"/>
      <c r="K17" s="193"/>
      <c r="L17" s="193"/>
      <c r="M17" s="193"/>
      <c r="N17" s="458"/>
      <c r="O17" s="52" t="s">
        <v>199</v>
      </c>
      <c r="P17" s="52"/>
      <c r="Q17" s="54"/>
    </row>
    <row r="18" spans="1:17" x14ac:dyDescent="0.15">
      <c r="A18" s="384" t="s">
        <v>495</v>
      </c>
      <c r="B18" s="50">
        <v>11</v>
      </c>
      <c r="C18" s="50">
        <v>48</v>
      </c>
      <c r="D18" s="50">
        <v>22</v>
      </c>
      <c r="E18" s="50">
        <v>26</v>
      </c>
      <c r="F18" s="50">
        <v>139920</v>
      </c>
      <c r="G18" s="457" t="s">
        <v>472</v>
      </c>
      <c r="H18" s="50">
        <v>202</v>
      </c>
      <c r="I18" s="50">
        <v>1105</v>
      </c>
      <c r="J18" s="50">
        <v>379</v>
      </c>
      <c r="K18" s="50">
        <v>726</v>
      </c>
      <c r="L18" s="50">
        <v>21310</v>
      </c>
      <c r="M18" s="50">
        <v>1516052</v>
      </c>
      <c r="N18" s="457" t="s">
        <v>472</v>
      </c>
      <c r="O18" s="192"/>
      <c r="P18" s="192"/>
      <c r="Q18" s="192"/>
    </row>
    <row r="19" spans="1:17" x14ac:dyDescent="0.15">
      <c r="A19" s="385"/>
      <c r="B19" s="193"/>
      <c r="C19" s="193"/>
      <c r="D19" s="193"/>
      <c r="E19" s="193"/>
      <c r="F19" s="193"/>
      <c r="G19" s="458"/>
      <c r="H19" s="193"/>
      <c r="I19" s="193"/>
      <c r="J19" s="193"/>
      <c r="K19" s="193"/>
      <c r="L19" s="193"/>
      <c r="M19" s="193"/>
      <c r="N19" s="458"/>
      <c r="O19" s="52" t="s">
        <v>488</v>
      </c>
      <c r="P19" s="52"/>
      <c r="Q19" s="54"/>
    </row>
    <row r="20" spans="1:17" x14ac:dyDescent="0.15">
      <c r="A20" s="384" t="s">
        <v>496</v>
      </c>
      <c r="B20" s="192">
        <v>20</v>
      </c>
      <c r="C20" s="192">
        <v>80</v>
      </c>
      <c r="D20" s="194" t="s">
        <v>472</v>
      </c>
      <c r="E20" s="194" t="s">
        <v>472</v>
      </c>
      <c r="F20" s="192">
        <v>176000</v>
      </c>
      <c r="G20" s="194" t="s">
        <v>472</v>
      </c>
      <c r="H20" s="192">
        <v>197</v>
      </c>
      <c r="I20" s="192">
        <v>1222</v>
      </c>
      <c r="J20" s="194" t="s">
        <v>472</v>
      </c>
      <c r="K20" s="194" t="s">
        <v>472</v>
      </c>
      <c r="L20" s="192">
        <v>25288</v>
      </c>
      <c r="M20" s="192">
        <v>1691432</v>
      </c>
      <c r="N20" s="194" t="s">
        <v>472</v>
      </c>
      <c r="O20" s="192"/>
      <c r="P20" s="192"/>
      <c r="Q20" s="192"/>
    </row>
    <row r="21" spans="1:17" x14ac:dyDescent="0.15">
      <c r="A21" s="384" t="s">
        <v>497</v>
      </c>
      <c r="B21" s="192">
        <v>29</v>
      </c>
      <c r="C21" s="192">
        <v>166</v>
      </c>
      <c r="D21" s="194" t="s">
        <v>472</v>
      </c>
      <c r="E21" s="194" t="s">
        <v>472</v>
      </c>
      <c r="F21" s="192">
        <v>266633</v>
      </c>
      <c r="G21" s="194" t="s">
        <v>472</v>
      </c>
      <c r="H21" s="192">
        <v>197</v>
      </c>
      <c r="I21" s="192">
        <v>1347</v>
      </c>
      <c r="J21" s="194" t="s">
        <v>472</v>
      </c>
      <c r="K21" s="194" t="s">
        <v>472</v>
      </c>
      <c r="L21" s="192">
        <v>27916</v>
      </c>
      <c r="M21" s="192">
        <v>1597754</v>
      </c>
      <c r="N21" s="194" t="s">
        <v>472</v>
      </c>
      <c r="O21" s="194" t="s">
        <v>472</v>
      </c>
      <c r="P21" s="194" t="s">
        <v>472</v>
      </c>
      <c r="Q21" s="194" t="s">
        <v>472</v>
      </c>
    </row>
    <row r="22" spans="1:17" x14ac:dyDescent="0.15">
      <c r="A22" s="388" t="s">
        <v>92</v>
      </c>
      <c r="B22" s="192">
        <v>25</v>
      </c>
      <c r="C22" s="192">
        <v>110</v>
      </c>
      <c r="D22" s="194" t="s">
        <v>472</v>
      </c>
      <c r="E22" s="194" t="s">
        <v>472</v>
      </c>
      <c r="F22" s="192">
        <v>229728</v>
      </c>
      <c r="G22" s="194" t="s">
        <v>472</v>
      </c>
      <c r="H22" s="192">
        <v>175</v>
      </c>
      <c r="I22" s="192">
        <v>1175</v>
      </c>
      <c r="J22" s="194" t="s">
        <v>472</v>
      </c>
      <c r="K22" s="194" t="s">
        <v>472</v>
      </c>
      <c r="L22" s="192">
        <v>27107</v>
      </c>
      <c r="M22" s="192">
        <v>1607231</v>
      </c>
      <c r="N22" s="194" t="s">
        <v>472</v>
      </c>
      <c r="O22" s="194" t="s">
        <v>472</v>
      </c>
      <c r="P22" s="194" t="s">
        <v>472</v>
      </c>
      <c r="Q22" s="194" t="s">
        <v>472</v>
      </c>
    </row>
    <row r="23" spans="1:17" x14ac:dyDescent="0.15">
      <c r="A23" s="388" t="s">
        <v>215</v>
      </c>
      <c r="B23" s="194" t="s">
        <v>472</v>
      </c>
      <c r="C23" s="194" t="s">
        <v>472</v>
      </c>
      <c r="D23" s="194" t="s">
        <v>472</v>
      </c>
      <c r="E23" s="194" t="s">
        <v>472</v>
      </c>
      <c r="F23" s="194" t="s">
        <v>472</v>
      </c>
      <c r="G23" s="194" t="s">
        <v>472</v>
      </c>
      <c r="H23" s="194" t="s">
        <v>472</v>
      </c>
      <c r="I23" s="194" t="s">
        <v>472</v>
      </c>
      <c r="J23" s="194" t="s">
        <v>472</v>
      </c>
      <c r="K23" s="194" t="s">
        <v>472</v>
      </c>
      <c r="L23" s="194" t="s">
        <v>472</v>
      </c>
      <c r="M23" s="194" t="s">
        <v>472</v>
      </c>
      <c r="N23" s="194" t="s">
        <v>472</v>
      </c>
      <c r="O23" s="194" t="s">
        <v>472</v>
      </c>
      <c r="P23" s="194" t="s">
        <v>472</v>
      </c>
      <c r="Q23" s="194" t="s">
        <v>472</v>
      </c>
    </row>
    <row r="24" spans="1:17" x14ac:dyDescent="0.15">
      <c r="A24" s="388" t="s">
        <v>67</v>
      </c>
      <c r="B24" s="390">
        <v>26</v>
      </c>
      <c r="C24" s="390">
        <v>99</v>
      </c>
      <c r="D24" s="194" t="s">
        <v>472</v>
      </c>
      <c r="E24" s="194" t="s">
        <v>472</v>
      </c>
      <c r="F24" s="390">
        <v>296900</v>
      </c>
      <c r="G24" s="194" t="s">
        <v>472</v>
      </c>
      <c r="H24" s="192">
        <v>170</v>
      </c>
      <c r="I24" s="192">
        <v>960</v>
      </c>
      <c r="J24" s="194" t="s">
        <v>472</v>
      </c>
      <c r="K24" s="194" t="s">
        <v>472</v>
      </c>
      <c r="L24" s="194" t="s">
        <v>472</v>
      </c>
      <c r="M24" s="390">
        <v>1218100</v>
      </c>
      <c r="N24" s="194" t="s">
        <v>472</v>
      </c>
      <c r="O24" s="194" t="s">
        <v>472</v>
      </c>
      <c r="P24" s="194" t="s">
        <v>472</v>
      </c>
      <c r="Q24" s="194" t="s">
        <v>472</v>
      </c>
    </row>
    <row r="25" spans="1:17" x14ac:dyDescent="0.15">
      <c r="A25" s="388" t="s">
        <v>285</v>
      </c>
      <c r="B25" s="390">
        <v>26</v>
      </c>
      <c r="C25" s="390">
        <v>135</v>
      </c>
      <c r="D25" s="194" t="s">
        <v>472</v>
      </c>
      <c r="E25" s="194" t="s">
        <v>472</v>
      </c>
      <c r="F25" s="390">
        <v>148700</v>
      </c>
      <c r="G25" s="194" t="s">
        <v>472</v>
      </c>
      <c r="H25" s="192">
        <v>155</v>
      </c>
      <c r="I25" s="192">
        <v>959</v>
      </c>
      <c r="J25" s="194" t="s">
        <v>472</v>
      </c>
      <c r="K25" s="194" t="s">
        <v>472</v>
      </c>
      <c r="L25" s="192">
        <v>20549</v>
      </c>
      <c r="M25" s="390">
        <v>1121400</v>
      </c>
      <c r="N25" s="194" t="s">
        <v>472</v>
      </c>
      <c r="O25" s="194" t="s">
        <v>472</v>
      </c>
      <c r="P25" s="194" t="s">
        <v>472</v>
      </c>
      <c r="Q25" s="194" t="s">
        <v>472</v>
      </c>
    </row>
    <row r="26" spans="1:17" x14ac:dyDescent="0.15">
      <c r="A26" s="388" t="s">
        <v>287</v>
      </c>
      <c r="B26" s="390">
        <v>22</v>
      </c>
      <c r="C26" s="390">
        <v>83</v>
      </c>
      <c r="D26" s="194" t="s">
        <v>472</v>
      </c>
      <c r="E26" s="194" t="s">
        <v>472</v>
      </c>
      <c r="F26" s="390">
        <v>123200</v>
      </c>
      <c r="G26" s="194" t="s">
        <v>472</v>
      </c>
      <c r="H26" s="192">
        <v>152</v>
      </c>
      <c r="I26" s="192">
        <v>1024</v>
      </c>
      <c r="J26" s="194" t="s">
        <v>472</v>
      </c>
      <c r="K26" s="194" t="s">
        <v>472</v>
      </c>
      <c r="L26" s="192">
        <v>20633</v>
      </c>
      <c r="M26" s="390">
        <v>1579200</v>
      </c>
      <c r="N26" s="194" t="s">
        <v>472</v>
      </c>
      <c r="O26" s="194" t="s">
        <v>472</v>
      </c>
      <c r="P26" s="194" t="s">
        <v>472</v>
      </c>
      <c r="Q26" s="194" t="s">
        <v>472</v>
      </c>
    </row>
    <row r="27" spans="1:17" x14ac:dyDescent="0.15">
      <c r="A27" s="388" t="s">
        <v>776</v>
      </c>
      <c r="B27" s="390">
        <v>18</v>
      </c>
      <c r="C27" s="390">
        <v>43</v>
      </c>
      <c r="D27" s="194" t="s">
        <v>472</v>
      </c>
      <c r="E27" s="194" t="s">
        <v>472</v>
      </c>
      <c r="F27" s="390">
        <v>153000</v>
      </c>
      <c r="G27" s="194" t="s">
        <v>472</v>
      </c>
      <c r="H27" s="192">
        <v>125</v>
      </c>
      <c r="I27" s="192">
        <v>913</v>
      </c>
      <c r="J27" s="194" t="s">
        <v>472</v>
      </c>
      <c r="K27" s="194" t="s">
        <v>472</v>
      </c>
      <c r="L27" s="192">
        <v>25838</v>
      </c>
      <c r="M27" s="390">
        <v>1509400</v>
      </c>
      <c r="N27" s="194" t="s">
        <v>472</v>
      </c>
      <c r="O27" s="194" t="s">
        <v>472</v>
      </c>
      <c r="P27" s="194" t="s">
        <v>472</v>
      </c>
      <c r="Q27" s="194" t="s">
        <v>472</v>
      </c>
    </row>
    <row r="28" spans="1:17" x14ac:dyDescent="0.15">
      <c r="A28" s="48" t="s">
        <v>498</v>
      </c>
      <c r="B28" s="48"/>
      <c r="C28" s="48"/>
      <c r="D28" s="48"/>
      <c r="E28" s="48"/>
      <c r="F28" s="48"/>
      <c r="G28" s="48"/>
      <c r="H28" s="48"/>
      <c r="I28" s="48"/>
      <c r="J28" s="48"/>
      <c r="K28" s="48"/>
      <c r="L28" s="48"/>
      <c r="M28" s="48"/>
      <c r="N28" s="48"/>
      <c r="O28" s="48"/>
      <c r="P28" s="48"/>
      <c r="Q28" s="48"/>
    </row>
    <row r="29" spans="1:17" x14ac:dyDescent="0.15">
      <c r="A29" s="48" t="s">
        <v>777</v>
      </c>
      <c r="B29" s="48"/>
      <c r="C29" s="48"/>
      <c r="D29" s="48"/>
      <c r="E29" s="48"/>
      <c r="F29" s="48"/>
      <c r="G29" s="48"/>
      <c r="H29" s="48"/>
      <c r="I29" s="48"/>
      <c r="J29" s="48"/>
      <c r="K29" s="48"/>
      <c r="L29" s="48"/>
      <c r="M29" s="48"/>
      <c r="N29" s="48"/>
      <c r="O29" s="48"/>
      <c r="P29" s="48"/>
      <c r="Q29" s="48"/>
    </row>
    <row r="31" spans="1:17" x14ac:dyDescent="0.15">
      <c r="A31" s="190" t="s">
        <v>499</v>
      </c>
      <c r="G31" s="191" t="s">
        <v>114</v>
      </c>
    </row>
    <row r="32" spans="1:17" x14ac:dyDescent="0.15">
      <c r="A32" s="404" t="s">
        <v>120</v>
      </c>
      <c r="B32" s="404" t="s">
        <v>455</v>
      </c>
      <c r="C32" s="404" t="s">
        <v>273</v>
      </c>
      <c r="D32" s="384" t="s">
        <v>77</v>
      </c>
      <c r="E32" s="404" t="s">
        <v>500</v>
      </c>
      <c r="F32" s="406" t="s">
        <v>502</v>
      </c>
      <c r="G32" s="423" t="s">
        <v>505</v>
      </c>
      <c r="H32" s="425"/>
    </row>
    <row r="33" spans="1:10" x14ac:dyDescent="0.15">
      <c r="A33" s="405"/>
      <c r="B33" s="405"/>
      <c r="C33" s="405"/>
      <c r="D33" s="385" t="s">
        <v>294</v>
      </c>
      <c r="E33" s="405"/>
      <c r="F33" s="405"/>
      <c r="G33" s="426"/>
      <c r="H33" s="428"/>
    </row>
    <row r="34" spans="1:10" hidden="1" x14ac:dyDescent="0.15">
      <c r="A34" s="388" t="s">
        <v>223</v>
      </c>
      <c r="B34" s="192">
        <v>130</v>
      </c>
      <c r="C34" s="192">
        <v>1928</v>
      </c>
      <c r="D34" s="192">
        <v>1873</v>
      </c>
      <c r="E34" s="192">
        <v>560346</v>
      </c>
      <c r="F34" s="389">
        <v>1352418</v>
      </c>
      <c r="G34" s="452">
        <v>2567901</v>
      </c>
      <c r="H34" s="453"/>
    </row>
    <row r="35" spans="1:10" hidden="1" x14ac:dyDescent="0.15">
      <c r="A35" s="388" t="s">
        <v>501</v>
      </c>
      <c r="B35" s="192">
        <v>119</v>
      </c>
      <c r="C35" s="192">
        <v>1870</v>
      </c>
      <c r="D35" s="192">
        <v>1831</v>
      </c>
      <c r="E35" s="192">
        <v>521634</v>
      </c>
      <c r="F35" s="389">
        <v>1125159</v>
      </c>
      <c r="G35" s="452">
        <v>2263595</v>
      </c>
      <c r="H35" s="453"/>
    </row>
    <row r="36" spans="1:10" hidden="1" x14ac:dyDescent="0.15">
      <c r="A36" s="388" t="s">
        <v>238</v>
      </c>
      <c r="B36" s="192">
        <v>125</v>
      </c>
      <c r="C36" s="192">
        <v>1980</v>
      </c>
      <c r="D36" s="192">
        <v>1929</v>
      </c>
      <c r="E36" s="192">
        <v>544844</v>
      </c>
      <c r="F36" s="389">
        <v>1132424</v>
      </c>
      <c r="G36" s="452">
        <v>2223441</v>
      </c>
      <c r="H36" s="453"/>
    </row>
    <row r="37" spans="1:10" hidden="1" x14ac:dyDescent="0.15">
      <c r="A37" s="388" t="s">
        <v>507</v>
      </c>
      <c r="B37" s="192">
        <v>117</v>
      </c>
      <c r="C37" s="192">
        <v>1864</v>
      </c>
      <c r="D37" s="192">
        <v>1830</v>
      </c>
      <c r="E37" s="192">
        <v>520965</v>
      </c>
      <c r="F37" s="389">
        <v>1301805</v>
      </c>
      <c r="G37" s="452">
        <v>2276632</v>
      </c>
      <c r="H37" s="453"/>
    </row>
    <row r="38" spans="1:10" hidden="1" x14ac:dyDescent="0.15">
      <c r="A38" s="388" t="s">
        <v>124</v>
      </c>
      <c r="B38" s="192">
        <v>117</v>
      </c>
      <c r="C38" s="192">
        <v>1869</v>
      </c>
      <c r="D38" s="192">
        <v>1840</v>
      </c>
      <c r="E38" s="192">
        <v>563670</v>
      </c>
      <c r="F38" s="389">
        <v>1265377</v>
      </c>
      <c r="G38" s="452">
        <v>2402348</v>
      </c>
      <c r="H38" s="453"/>
    </row>
    <row r="39" spans="1:10" hidden="1" x14ac:dyDescent="0.15">
      <c r="A39" s="388" t="s">
        <v>398</v>
      </c>
      <c r="B39" s="192">
        <v>124</v>
      </c>
      <c r="C39" s="192">
        <v>1865</v>
      </c>
      <c r="D39" s="192">
        <v>1823</v>
      </c>
      <c r="E39" s="192">
        <v>558716</v>
      </c>
      <c r="F39" s="389">
        <v>1321968</v>
      </c>
      <c r="G39" s="452">
        <v>2493459</v>
      </c>
      <c r="H39" s="453"/>
    </row>
    <row r="40" spans="1:10" hidden="1" x14ac:dyDescent="0.15">
      <c r="A40" s="388" t="s">
        <v>268</v>
      </c>
      <c r="B40" s="192">
        <v>112</v>
      </c>
      <c r="C40" s="192">
        <v>1771</v>
      </c>
      <c r="D40" s="192">
        <v>1742</v>
      </c>
      <c r="E40" s="192">
        <v>501216</v>
      </c>
      <c r="F40" s="389">
        <v>1080242</v>
      </c>
      <c r="G40" s="452">
        <v>2182639</v>
      </c>
      <c r="H40" s="453"/>
    </row>
    <row r="41" spans="1:10" hidden="1" x14ac:dyDescent="0.15">
      <c r="A41" s="388" t="s">
        <v>239</v>
      </c>
      <c r="B41" s="192">
        <v>121</v>
      </c>
      <c r="C41" s="192">
        <v>1806</v>
      </c>
      <c r="D41" s="192">
        <v>1771</v>
      </c>
      <c r="E41" s="192">
        <v>515676</v>
      </c>
      <c r="F41" s="192">
        <v>1047937</v>
      </c>
      <c r="G41" s="452">
        <v>2285135</v>
      </c>
      <c r="H41" s="453"/>
    </row>
    <row r="42" spans="1:10" hidden="1" x14ac:dyDescent="0.15">
      <c r="A42" s="388" t="s">
        <v>106</v>
      </c>
      <c r="B42" s="192">
        <v>112</v>
      </c>
      <c r="C42" s="192">
        <v>1723</v>
      </c>
      <c r="D42" s="192">
        <v>1693</v>
      </c>
      <c r="E42" s="192">
        <v>492783</v>
      </c>
      <c r="F42" s="192">
        <v>1380888</v>
      </c>
      <c r="G42" s="452">
        <v>2542249</v>
      </c>
      <c r="H42" s="453"/>
    </row>
    <row r="43" spans="1:10" hidden="1" x14ac:dyDescent="0.15">
      <c r="A43" s="388" t="s">
        <v>497</v>
      </c>
      <c r="B43" s="192">
        <v>111</v>
      </c>
      <c r="C43" s="192">
        <v>1702</v>
      </c>
      <c r="D43" s="192">
        <v>1674</v>
      </c>
      <c r="E43" s="192">
        <v>470064</v>
      </c>
      <c r="F43" s="192">
        <v>1023097</v>
      </c>
      <c r="G43" s="452">
        <v>2009123</v>
      </c>
      <c r="H43" s="453"/>
      <c r="J43" s="51"/>
    </row>
    <row r="44" spans="1:10" x14ac:dyDescent="0.15">
      <c r="A44" s="388" t="s">
        <v>338</v>
      </c>
      <c r="B44" s="192">
        <v>113</v>
      </c>
      <c r="C44" s="192">
        <v>1868</v>
      </c>
      <c r="D44" s="192">
        <v>1837</v>
      </c>
      <c r="E44" s="192">
        <v>481714</v>
      </c>
      <c r="F44" s="192">
        <v>1059713</v>
      </c>
      <c r="G44" s="452">
        <v>2103561</v>
      </c>
      <c r="H44" s="453"/>
    </row>
    <row r="45" spans="1:10" x14ac:dyDescent="0.15">
      <c r="A45" s="388" t="s">
        <v>274</v>
      </c>
      <c r="B45" s="192">
        <v>102</v>
      </c>
      <c r="C45" s="192">
        <v>1765</v>
      </c>
      <c r="D45" s="192">
        <v>1734</v>
      </c>
      <c r="E45" s="192">
        <v>462849</v>
      </c>
      <c r="F45" s="192">
        <v>1103791</v>
      </c>
      <c r="G45" s="452">
        <v>2169054</v>
      </c>
      <c r="H45" s="453"/>
    </row>
    <row r="46" spans="1:10" x14ac:dyDescent="0.15">
      <c r="A46" s="388" t="s">
        <v>91</v>
      </c>
      <c r="B46" s="192">
        <v>105</v>
      </c>
      <c r="C46" s="192">
        <v>1754</v>
      </c>
      <c r="D46" s="192">
        <v>1720</v>
      </c>
      <c r="E46" s="192">
        <v>457286</v>
      </c>
      <c r="F46" s="192">
        <v>1092934</v>
      </c>
      <c r="G46" s="452">
        <v>2134211</v>
      </c>
      <c r="H46" s="453"/>
    </row>
    <row r="47" spans="1:10" x14ac:dyDescent="0.15">
      <c r="A47" s="388" t="s">
        <v>275</v>
      </c>
      <c r="B47" s="192">
        <v>102</v>
      </c>
      <c r="C47" s="192">
        <v>1785</v>
      </c>
      <c r="D47" s="192">
        <v>1758</v>
      </c>
      <c r="E47" s="192">
        <v>503692</v>
      </c>
      <c r="F47" s="192">
        <v>1135534</v>
      </c>
      <c r="G47" s="452">
        <v>2281981</v>
      </c>
      <c r="H47" s="453"/>
    </row>
    <row r="48" spans="1:10" x14ac:dyDescent="0.15">
      <c r="A48" s="388" t="s">
        <v>92</v>
      </c>
      <c r="B48" s="192">
        <v>107</v>
      </c>
      <c r="C48" s="192">
        <v>1944</v>
      </c>
      <c r="D48" s="390">
        <v>1922</v>
      </c>
      <c r="E48" s="192">
        <v>537442</v>
      </c>
      <c r="F48" s="192">
        <v>1165764</v>
      </c>
      <c r="G48" s="452">
        <v>2513746</v>
      </c>
      <c r="H48" s="453"/>
    </row>
    <row r="49" spans="1:8" x14ac:dyDescent="0.15">
      <c r="A49" s="388" t="s">
        <v>276</v>
      </c>
      <c r="B49" s="192">
        <v>109</v>
      </c>
      <c r="C49" s="192">
        <v>1939</v>
      </c>
      <c r="D49" s="192">
        <v>1924</v>
      </c>
      <c r="E49" s="192">
        <v>508740</v>
      </c>
      <c r="F49" s="192">
        <v>1378009</v>
      </c>
      <c r="G49" s="452">
        <v>2567556</v>
      </c>
      <c r="H49" s="453"/>
    </row>
    <row r="50" spans="1:8" x14ac:dyDescent="0.15">
      <c r="A50" s="388" t="s">
        <v>215</v>
      </c>
      <c r="B50" s="192">
        <v>100</v>
      </c>
      <c r="C50" s="192">
        <v>1813</v>
      </c>
      <c r="D50" s="390">
        <v>1793</v>
      </c>
      <c r="E50" s="192">
        <v>490267</v>
      </c>
      <c r="F50" s="192">
        <v>1199973</v>
      </c>
      <c r="G50" s="452">
        <v>2190702</v>
      </c>
      <c r="H50" s="453"/>
    </row>
    <row r="51" spans="1:8" x14ac:dyDescent="0.15">
      <c r="A51" s="388" t="s">
        <v>242</v>
      </c>
      <c r="B51" s="390">
        <v>98</v>
      </c>
      <c r="C51" s="390">
        <v>1761</v>
      </c>
      <c r="D51" s="390">
        <v>1744</v>
      </c>
      <c r="E51" s="390">
        <v>472363</v>
      </c>
      <c r="F51" s="390">
        <v>1100885</v>
      </c>
      <c r="G51" s="450">
        <v>2077916</v>
      </c>
      <c r="H51" s="451"/>
    </row>
    <row r="52" spans="1:8" x14ac:dyDescent="0.15">
      <c r="A52" s="388" t="s">
        <v>278</v>
      </c>
      <c r="B52" s="390">
        <v>100</v>
      </c>
      <c r="C52" s="390">
        <v>1757</v>
      </c>
      <c r="D52" s="390">
        <v>1742</v>
      </c>
      <c r="E52" s="390">
        <v>490976</v>
      </c>
      <c r="F52" s="390">
        <v>1371384</v>
      </c>
      <c r="G52" s="447">
        <v>2374630</v>
      </c>
      <c r="H52" s="448"/>
    </row>
    <row r="53" spans="1:8" x14ac:dyDescent="0.15">
      <c r="A53" s="388" t="s">
        <v>67</v>
      </c>
      <c r="B53" s="390">
        <v>96</v>
      </c>
      <c r="C53" s="390">
        <v>1886</v>
      </c>
      <c r="D53" s="390">
        <v>1875</v>
      </c>
      <c r="E53" s="390">
        <v>522144</v>
      </c>
      <c r="F53" s="390">
        <v>1347712</v>
      </c>
      <c r="G53" s="447">
        <v>2454299</v>
      </c>
      <c r="H53" s="448"/>
    </row>
    <row r="54" spans="1:8" x14ac:dyDescent="0.15">
      <c r="A54" s="388" t="s">
        <v>282</v>
      </c>
      <c r="B54" s="390">
        <v>92</v>
      </c>
      <c r="C54" s="390">
        <v>1793</v>
      </c>
      <c r="D54" s="390">
        <v>1781</v>
      </c>
      <c r="E54" s="390">
        <v>468549</v>
      </c>
      <c r="F54" s="390">
        <v>1169893</v>
      </c>
      <c r="G54" s="447">
        <v>2183698</v>
      </c>
      <c r="H54" s="448"/>
    </row>
    <row r="55" spans="1:8" x14ac:dyDescent="0.15">
      <c r="A55" s="388" t="s">
        <v>285</v>
      </c>
      <c r="B55" s="390">
        <v>93</v>
      </c>
      <c r="C55" s="390">
        <v>1981</v>
      </c>
      <c r="D55" s="390">
        <v>1965</v>
      </c>
      <c r="E55" s="390">
        <v>546639</v>
      </c>
      <c r="F55" s="390">
        <v>1368847</v>
      </c>
      <c r="G55" s="447">
        <v>2472491</v>
      </c>
      <c r="H55" s="448"/>
    </row>
    <row r="56" spans="1:8" x14ac:dyDescent="0.15">
      <c r="A56" s="388" t="s">
        <v>290</v>
      </c>
      <c r="B56" s="390">
        <v>87</v>
      </c>
      <c r="C56" s="390">
        <v>1938</v>
      </c>
      <c r="D56" s="390">
        <v>1928</v>
      </c>
      <c r="E56" s="390">
        <v>580806</v>
      </c>
      <c r="F56" s="390">
        <v>1603064</v>
      </c>
      <c r="G56" s="447">
        <v>2539353</v>
      </c>
      <c r="H56" s="448"/>
    </row>
    <row r="57" spans="1:8" x14ac:dyDescent="0.15">
      <c r="A57" s="388" t="s">
        <v>244</v>
      </c>
      <c r="B57" s="390">
        <v>84</v>
      </c>
      <c r="C57" s="390">
        <v>1927</v>
      </c>
      <c r="D57" s="390">
        <v>1919</v>
      </c>
      <c r="E57" s="390">
        <v>543737</v>
      </c>
      <c r="F57" s="390">
        <v>1609237</v>
      </c>
      <c r="G57" s="447">
        <v>2468655</v>
      </c>
      <c r="H57" s="448"/>
    </row>
    <row r="58" spans="1:8" x14ac:dyDescent="0.15">
      <c r="A58" s="388" t="s">
        <v>22</v>
      </c>
      <c r="B58" s="390">
        <v>85</v>
      </c>
      <c r="C58" s="390">
        <v>1971</v>
      </c>
      <c r="D58" s="390">
        <v>1962</v>
      </c>
      <c r="E58" s="390">
        <v>565196</v>
      </c>
      <c r="F58" s="390">
        <v>1551507</v>
      </c>
      <c r="G58" s="447">
        <v>2560875</v>
      </c>
      <c r="H58" s="448"/>
    </row>
    <row r="59" spans="1:8" x14ac:dyDescent="0.15">
      <c r="A59" s="388" t="s">
        <v>296</v>
      </c>
      <c r="B59" s="390">
        <v>84</v>
      </c>
      <c r="C59" s="390">
        <v>1866</v>
      </c>
      <c r="D59" s="390">
        <v>1854</v>
      </c>
      <c r="E59" s="390">
        <v>536692</v>
      </c>
      <c r="F59" s="390">
        <v>1422709</v>
      </c>
      <c r="G59" s="447">
        <v>2375497</v>
      </c>
      <c r="H59" s="448"/>
    </row>
    <row r="60" spans="1:8" x14ac:dyDescent="0.15">
      <c r="A60" s="191" t="s">
        <v>510</v>
      </c>
    </row>
    <row r="61" spans="1:8" x14ac:dyDescent="0.15">
      <c r="A61" s="191" t="s">
        <v>715</v>
      </c>
    </row>
    <row r="67" spans="3:3" x14ac:dyDescent="0.15">
      <c r="C67" s="48"/>
    </row>
    <row r="68" spans="3:3" x14ac:dyDescent="0.15">
      <c r="C68" s="46"/>
    </row>
    <row r="69" spans="3:3" x14ac:dyDescent="0.15">
      <c r="C69" s="48"/>
    </row>
    <row r="70" spans="3:3" x14ac:dyDescent="0.15">
      <c r="C70" s="46"/>
    </row>
    <row r="71" spans="3:3" x14ac:dyDescent="0.15">
      <c r="C71" s="48"/>
    </row>
  </sheetData>
  <mergeCells count="51">
    <mergeCell ref="G59:H59"/>
    <mergeCell ref="O2:Q2"/>
    <mergeCell ref="O16:Q16"/>
    <mergeCell ref="I3:K4"/>
    <mergeCell ref="L3:L5"/>
    <mergeCell ref="M3:M5"/>
    <mergeCell ref="O3:O5"/>
    <mergeCell ref="P3:P5"/>
    <mergeCell ref="Q3:Q5"/>
    <mergeCell ref="G16:G17"/>
    <mergeCell ref="N16:N17"/>
    <mergeCell ref="G18:G19"/>
    <mergeCell ref="N18:N19"/>
    <mergeCell ref="G32:H33"/>
    <mergeCell ref="G34:H34"/>
    <mergeCell ref="G35:H35"/>
    <mergeCell ref="G36:H36"/>
    <mergeCell ref="G37:H37"/>
    <mergeCell ref="G38:H38"/>
    <mergeCell ref="G39:H39"/>
    <mergeCell ref="G40:H40"/>
    <mergeCell ref="G41:H41"/>
    <mergeCell ref="G42:H42"/>
    <mergeCell ref="G43:H43"/>
    <mergeCell ref="G44:H44"/>
    <mergeCell ref="G45:H45"/>
    <mergeCell ref="G52:H52"/>
    <mergeCell ref="G53:H53"/>
    <mergeCell ref="G54:H54"/>
    <mergeCell ref="G55:H55"/>
    <mergeCell ref="G46:H46"/>
    <mergeCell ref="G47:H47"/>
    <mergeCell ref="G48:H48"/>
    <mergeCell ref="G49:H49"/>
    <mergeCell ref="G50:H50"/>
    <mergeCell ref="G56:H56"/>
    <mergeCell ref="G57:H57"/>
    <mergeCell ref="G58:H58"/>
    <mergeCell ref="A2:A5"/>
    <mergeCell ref="B3:B5"/>
    <mergeCell ref="C3:E4"/>
    <mergeCell ref="F3:F5"/>
    <mergeCell ref="H3:H5"/>
    <mergeCell ref="B2:G2"/>
    <mergeCell ref="H2:N2"/>
    <mergeCell ref="A32:A33"/>
    <mergeCell ref="B32:B33"/>
    <mergeCell ref="C32:C33"/>
    <mergeCell ref="E32:E33"/>
    <mergeCell ref="F32:F33"/>
    <mergeCell ref="G51:H51"/>
  </mergeCells>
  <phoneticPr fontId="8"/>
  <pageMargins left="0.39370078740157483" right="0.39370078740157483" top="0.39370078740157483" bottom="0.39370078740157483" header="0.3" footer="0.23622047244094488"/>
  <pageSetup paperSize="9" scale="87" orientation="landscape" r:id="rId1"/>
  <headerFooter scaleWithDoc="0" alignWithMargins="0">
    <oddFooter>&amp;C- &amp;P -</oddFooter>
    <firstFooter>&amp;C&amp;10 1</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51"/>
  <sheetViews>
    <sheetView view="pageBreakPreview" zoomScaleSheetLayoutView="100" workbookViewId="0">
      <pane ySplit="3" topLeftCell="A4" activePane="bottomLeft" state="frozen"/>
      <selection pane="bottomLeft"/>
    </sheetView>
  </sheetViews>
  <sheetFormatPr defaultRowHeight="13.5" x14ac:dyDescent="0.15"/>
  <cols>
    <col min="1" max="1" width="12.125" style="176" customWidth="1"/>
    <col min="2" max="10" width="12.5" style="176" customWidth="1"/>
    <col min="11" max="11" width="9" style="176" customWidth="1"/>
    <col min="12" max="16384" width="9" style="176"/>
  </cols>
  <sheetData>
    <row r="1" spans="1:10" x14ac:dyDescent="0.15">
      <c r="A1" s="195" t="s">
        <v>108</v>
      </c>
    </row>
    <row r="2" spans="1:10" x14ac:dyDescent="0.15">
      <c r="A2" s="397" t="s">
        <v>120</v>
      </c>
      <c r="B2" s="459" t="s">
        <v>512</v>
      </c>
      <c r="C2" s="460"/>
      <c r="D2" s="460"/>
      <c r="E2" s="460"/>
      <c r="F2" s="461"/>
      <c r="G2" s="459" t="s">
        <v>483</v>
      </c>
      <c r="H2" s="461"/>
      <c r="I2" s="459" t="s">
        <v>513</v>
      </c>
      <c r="J2" s="461"/>
    </row>
    <row r="3" spans="1:10" x14ac:dyDescent="0.15">
      <c r="A3" s="398"/>
      <c r="B3" s="121" t="s">
        <v>514</v>
      </c>
      <c r="C3" s="121" t="s">
        <v>516</v>
      </c>
      <c r="D3" s="121" t="s">
        <v>442</v>
      </c>
      <c r="E3" s="121" t="s">
        <v>517</v>
      </c>
      <c r="F3" s="121" t="s">
        <v>365</v>
      </c>
      <c r="G3" s="121" t="s">
        <v>514</v>
      </c>
      <c r="H3" s="121" t="s">
        <v>516</v>
      </c>
      <c r="I3" s="121" t="s">
        <v>514</v>
      </c>
      <c r="J3" s="121" t="s">
        <v>516</v>
      </c>
    </row>
    <row r="4" spans="1:10" s="134" customFormat="1" hidden="1" x14ac:dyDescent="0.15">
      <c r="A4" s="196" t="s">
        <v>229</v>
      </c>
      <c r="B4" s="180">
        <v>120569</v>
      </c>
      <c r="C4" s="180">
        <v>556561</v>
      </c>
      <c r="D4" s="180">
        <v>53521</v>
      </c>
      <c r="E4" s="180">
        <v>60187</v>
      </c>
      <c r="F4" s="197">
        <f t="shared" ref="F4:F35" si="0">E4/B4*100</f>
        <v>49.919133442261277</v>
      </c>
      <c r="G4" s="180">
        <v>33105</v>
      </c>
      <c r="H4" s="180"/>
      <c r="I4" s="180">
        <v>21144</v>
      </c>
      <c r="J4" s="180"/>
    </row>
    <row r="5" spans="1:10" s="134" customFormat="1" hidden="1" x14ac:dyDescent="0.15">
      <c r="A5" s="196" t="s">
        <v>492</v>
      </c>
      <c r="B5" s="180">
        <v>125423</v>
      </c>
      <c r="C5" s="180">
        <v>840658</v>
      </c>
      <c r="D5" s="180">
        <v>60256</v>
      </c>
      <c r="E5" s="180">
        <v>65648</v>
      </c>
      <c r="F5" s="197">
        <f t="shared" si="0"/>
        <v>52.341277118231901</v>
      </c>
      <c r="G5" s="180">
        <v>33105</v>
      </c>
      <c r="H5" s="180"/>
      <c r="I5" s="180">
        <v>21144</v>
      </c>
      <c r="J5" s="180"/>
    </row>
    <row r="6" spans="1:10" s="134" customFormat="1" hidden="1" x14ac:dyDescent="0.15">
      <c r="A6" s="196" t="s">
        <v>368</v>
      </c>
      <c r="B6" s="180">
        <v>126057</v>
      </c>
      <c r="C6" s="180">
        <v>847663</v>
      </c>
      <c r="D6" s="180">
        <v>62532</v>
      </c>
      <c r="E6" s="180">
        <v>72880</v>
      </c>
      <c r="F6" s="197">
        <f t="shared" si="0"/>
        <v>57.815115384310268</v>
      </c>
      <c r="G6" s="180">
        <v>34530</v>
      </c>
      <c r="H6" s="180"/>
      <c r="I6" s="180">
        <v>21144</v>
      </c>
      <c r="J6" s="180"/>
    </row>
    <row r="7" spans="1:10" s="134" customFormat="1" hidden="1" x14ac:dyDescent="0.15">
      <c r="A7" s="196" t="s">
        <v>518</v>
      </c>
      <c r="B7" s="180">
        <v>130848</v>
      </c>
      <c r="C7" s="180">
        <v>870663</v>
      </c>
      <c r="D7" s="180">
        <v>67176</v>
      </c>
      <c r="E7" s="180">
        <v>81749</v>
      </c>
      <c r="F7" s="197">
        <f t="shared" si="0"/>
        <v>62.476308388359016</v>
      </c>
      <c r="G7" s="180">
        <v>40276</v>
      </c>
      <c r="H7" s="180"/>
      <c r="I7" s="180">
        <v>21144</v>
      </c>
      <c r="J7" s="180"/>
    </row>
    <row r="8" spans="1:10" s="134" customFormat="1" hidden="1" x14ac:dyDescent="0.15">
      <c r="A8" s="196" t="s">
        <v>431</v>
      </c>
      <c r="B8" s="180">
        <v>133805</v>
      </c>
      <c r="C8" s="180">
        <v>931324</v>
      </c>
      <c r="D8" s="180">
        <v>66058</v>
      </c>
      <c r="E8" s="180">
        <v>87466</v>
      </c>
      <c r="F8" s="197">
        <f t="shared" si="0"/>
        <v>65.368259781024634</v>
      </c>
      <c r="G8" s="180">
        <v>41508</v>
      </c>
      <c r="H8" s="180"/>
      <c r="I8" s="180">
        <v>21144</v>
      </c>
      <c r="J8" s="180"/>
    </row>
    <row r="9" spans="1:10" s="134" customFormat="1" hidden="1" x14ac:dyDescent="0.15">
      <c r="A9" s="196" t="s">
        <v>19</v>
      </c>
      <c r="B9" s="180">
        <v>131326</v>
      </c>
      <c r="C9" s="180">
        <v>473109</v>
      </c>
      <c r="D9" s="180">
        <v>37789</v>
      </c>
      <c r="E9" s="180">
        <v>112369</v>
      </c>
      <c r="F9" s="197">
        <f t="shared" si="0"/>
        <v>85.564930021473288</v>
      </c>
      <c r="G9" s="180">
        <v>42470</v>
      </c>
      <c r="H9" s="180"/>
      <c r="I9" s="180">
        <v>21144</v>
      </c>
      <c r="J9" s="180"/>
    </row>
    <row r="10" spans="1:10" s="134" customFormat="1" hidden="1" x14ac:dyDescent="0.15">
      <c r="A10" s="196" t="s">
        <v>490</v>
      </c>
      <c r="B10" s="180">
        <v>132400</v>
      </c>
      <c r="C10" s="180">
        <v>485524</v>
      </c>
      <c r="D10" s="180">
        <v>38300</v>
      </c>
      <c r="E10" s="180">
        <v>122000</v>
      </c>
      <c r="F10" s="197">
        <f t="shared" si="0"/>
        <v>92.145015105740185</v>
      </c>
      <c r="G10" s="180">
        <v>42875</v>
      </c>
      <c r="H10" s="180"/>
      <c r="I10" s="180">
        <v>21144</v>
      </c>
      <c r="J10" s="180"/>
    </row>
    <row r="11" spans="1:10" s="134" customFormat="1" hidden="1" x14ac:dyDescent="0.15">
      <c r="A11" s="196" t="s">
        <v>493</v>
      </c>
      <c r="B11" s="180">
        <v>145223</v>
      </c>
      <c r="C11" s="180">
        <v>550734</v>
      </c>
      <c r="D11" s="180">
        <v>52810</v>
      </c>
      <c r="E11" s="180">
        <v>130143</v>
      </c>
      <c r="F11" s="197">
        <f t="shared" si="0"/>
        <v>89.615969922119774</v>
      </c>
      <c r="G11" s="180">
        <v>12103</v>
      </c>
      <c r="H11" s="180"/>
      <c r="I11" s="180">
        <v>18343</v>
      </c>
      <c r="J11" s="180"/>
    </row>
    <row r="12" spans="1:10" s="134" customFormat="1" hidden="1" x14ac:dyDescent="0.15">
      <c r="A12" s="196" t="s">
        <v>519</v>
      </c>
      <c r="B12" s="180">
        <v>152659</v>
      </c>
      <c r="C12" s="180">
        <v>583554</v>
      </c>
      <c r="D12" s="180">
        <v>60291</v>
      </c>
      <c r="E12" s="180">
        <v>139342</v>
      </c>
      <c r="F12" s="197">
        <f t="shared" si="0"/>
        <v>91.276636162951419</v>
      </c>
      <c r="G12" s="180">
        <v>18308</v>
      </c>
      <c r="H12" s="180"/>
      <c r="I12" s="180">
        <v>18543</v>
      </c>
      <c r="J12" s="180"/>
    </row>
    <row r="13" spans="1:10" s="134" customFormat="1" hidden="1" x14ac:dyDescent="0.15">
      <c r="A13" s="196" t="s">
        <v>520</v>
      </c>
      <c r="B13" s="180">
        <v>154752</v>
      </c>
      <c r="C13" s="180">
        <v>687086</v>
      </c>
      <c r="D13" s="180">
        <v>61823</v>
      </c>
      <c r="E13" s="180">
        <v>140780</v>
      </c>
      <c r="F13" s="197">
        <f t="shared" si="0"/>
        <v>90.971360628618697</v>
      </c>
      <c r="G13" s="180">
        <v>21867</v>
      </c>
      <c r="H13" s="180"/>
      <c r="I13" s="180">
        <v>19226</v>
      </c>
      <c r="J13" s="180"/>
    </row>
    <row r="14" spans="1:10" s="134" customFormat="1" hidden="1" x14ac:dyDescent="0.15">
      <c r="A14" s="196" t="s">
        <v>236</v>
      </c>
      <c r="B14" s="180">
        <v>153805</v>
      </c>
      <c r="C14" s="180">
        <v>688790</v>
      </c>
      <c r="D14" s="180">
        <v>62302</v>
      </c>
      <c r="E14" s="180">
        <v>141985</v>
      </c>
      <c r="F14" s="197">
        <f t="shared" si="0"/>
        <v>92.314944247586226</v>
      </c>
      <c r="G14" s="180">
        <v>33992</v>
      </c>
      <c r="H14" s="180"/>
      <c r="I14" s="180">
        <v>19729</v>
      </c>
      <c r="J14" s="180"/>
    </row>
    <row r="15" spans="1:10" s="134" customFormat="1" hidden="1" x14ac:dyDescent="0.15">
      <c r="A15" s="196" t="s">
        <v>521</v>
      </c>
      <c r="B15" s="180">
        <v>155538</v>
      </c>
      <c r="C15" s="180">
        <v>601827</v>
      </c>
      <c r="D15" s="180">
        <v>64767</v>
      </c>
      <c r="E15" s="180">
        <v>143514</v>
      </c>
      <c r="F15" s="197">
        <f t="shared" si="0"/>
        <v>92.269413262353893</v>
      </c>
      <c r="G15" s="180">
        <v>33681</v>
      </c>
      <c r="H15" s="180"/>
      <c r="I15" s="180">
        <v>19813</v>
      </c>
      <c r="J15" s="180"/>
    </row>
    <row r="16" spans="1:10" s="134" customFormat="1" hidden="1" x14ac:dyDescent="0.15">
      <c r="A16" s="196" t="s">
        <v>474</v>
      </c>
      <c r="B16" s="180">
        <v>156507</v>
      </c>
      <c r="C16" s="180">
        <v>608485</v>
      </c>
      <c r="D16" s="180">
        <v>66377</v>
      </c>
      <c r="E16" s="180">
        <v>144674</v>
      </c>
      <c r="F16" s="197">
        <f t="shared" si="0"/>
        <v>92.439315813350191</v>
      </c>
      <c r="G16" s="180">
        <v>31546</v>
      </c>
      <c r="H16" s="180"/>
      <c r="I16" s="180">
        <v>20063</v>
      </c>
      <c r="J16" s="180"/>
    </row>
    <row r="17" spans="1:10" s="134" customFormat="1" hidden="1" x14ac:dyDescent="0.15">
      <c r="A17" s="196" t="s">
        <v>392</v>
      </c>
      <c r="B17" s="180">
        <v>157661</v>
      </c>
      <c r="C17" s="180">
        <v>616310</v>
      </c>
      <c r="D17" s="180">
        <v>68087</v>
      </c>
      <c r="E17" s="180">
        <v>146153</v>
      </c>
      <c r="F17" s="197">
        <f t="shared" si="0"/>
        <v>92.700794743151448</v>
      </c>
      <c r="G17" s="180">
        <v>30087</v>
      </c>
      <c r="H17" s="180"/>
      <c r="I17" s="180">
        <v>20120</v>
      </c>
      <c r="J17" s="180"/>
    </row>
    <row r="18" spans="1:10" s="134" customFormat="1" hidden="1" x14ac:dyDescent="0.15">
      <c r="A18" s="196" t="s">
        <v>522</v>
      </c>
      <c r="B18" s="180">
        <v>158087</v>
      </c>
      <c r="C18" s="180">
        <v>619956</v>
      </c>
      <c r="D18" s="180">
        <v>69156</v>
      </c>
      <c r="E18" s="180">
        <v>146503</v>
      </c>
      <c r="F18" s="197">
        <f t="shared" si="0"/>
        <v>92.672389254018356</v>
      </c>
      <c r="G18" s="180">
        <v>30668</v>
      </c>
      <c r="H18" s="180"/>
      <c r="I18" s="180">
        <v>20191</v>
      </c>
      <c r="J18" s="180"/>
    </row>
    <row r="19" spans="1:10" s="134" customFormat="1" hidden="1" x14ac:dyDescent="0.15">
      <c r="A19" s="196" t="s">
        <v>237</v>
      </c>
      <c r="B19" s="180">
        <v>159789</v>
      </c>
      <c r="C19" s="180">
        <v>631443</v>
      </c>
      <c r="D19" s="180">
        <v>71538</v>
      </c>
      <c r="E19" s="180">
        <v>148421</v>
      </c>
      <c r="F19" s="197">
        <f t="shared" si="0"/>
        <v>92.885617908616993</v>
      </c>
      <c r="G19" s="180"/>
      <c r="H19" s="180"/>
      <c r="I19" s="180"/>
      <c r="J19" s="180"/>
    </row>
    <row r="20" spans="1:10" s="134" customFormat="1" hidden="1" x14ac:dyDescent="0.15">
      <c r="A20" s="196" t="s">
        <v>305</v>
      </c>
      <c r="B20" s="180">
        <v>160377</v>
      </c>
      <c r="C20" s="180">
        <v>635221</v>
      </c>
      <c r="D20" s="180">
        <v>72150</v>
      </c>
      <c r="E20" s="180">
        <v>148700</v>
      </c>
      <c r="F20" s="197">
        <f t="shared" si="0"/>
        <v>92.719030783715866</v>
      </c>
      <c r="G20" s="180"/>
      <c r="H20" s="180"/>
      <c r="I20" s="180"/>
      <c r="J20" s="180"/>
    </row>
    <row r="21" spans="1:10" s="134" customFormat="1" hidden="1" x14ac:dyDescent="0.15">
      <c r="A21" s="196" t="s">
        <v>470</v>
      </c>
      <c r="B21" s="180">
        <v>160804</v>
      </c>
      <c r="C21" s="180">
        <v>638918</v>
      </c>
      <c r="D21" s="180">
        <v>72893</v>
      </c>
      <c r="E21" s="180">
        <v>148570</v>
      </c>
      <c r="F21" s="197">
        <f t="shared" si="0"/>
        <v>92.391980298997538</v>
      </c>
      <c r="G21" s="180"/>
      <c r="H21" s="180"/>
      <c r="I21" s="180"/>
      <c r="J21" s="180"/>
    </row>
    <row r="22" spans="1:10" s="134" customFormat="1" hidden="1" x14ac:dyDescent="0.15">
      <c r="A22" s="196" t="s">
        <v>238</v>
      </c>
      <c r="B22" s="180">
        <v>161484</v>
      </c>
      <c r="C22" s="180">
        <v>648481</v>
      </c>
      <c r="D22" s="180">
        <v>74600</v>
      </c>
      <c r="E22" s="180">
        <v>149261</v>
      </c>
      <c r="F22" s="197">
        <f t="shared" si="0"/>
        <v>92.430829060464191</v>
      </c>
      <c r="G22" s="180"/>
      <c r="H22" s="180"/>
      <c r="I22" s="180">
        <v>22312</v>
      </c>
      <c r="J22" s="180"/>
    </row>
    <row r="23" spans="1:10" s="134" customFormat="1" hidden="1" x14ac:dyDescent="0.15">
      <c r="A23" s="196" t="s">
        <v>507</v>
      </c>
      <c r="B23" s="180">
        <v>161478</v>
      </c>
      <c r="C23" s="180">
        <v>651549</v>
      </c>
      <c r="D23" s="180">
        <v>74628</v>
      </c>
      <c r="E23" s="180">
        <v>149258</v>
      </c>
      <c r="F23" s="197">
        <f t="shared" si="0"/>
        <v>92.432405652782421</v>
      </c>
      <c r="G23" s="180">
        <v>26722</v>
      </c>
      <c r="H23" s="180"/>
      <c r="I23" s="180">
        <v>22689</v>
      </c>
      <c r="J23" s="180"/>
    </row>
    <row r="24" spans="1:10" s="134" customFormat="1" hidden="1" x14ac:dyDescent="0.15">
      <c r="A24" s="196" t="s">
        <v>124</v>
      </c>
      <c r="B24" s="180">
        <v>162081</v>
      </c>
      <c r="C24" s="180">
        <v>656143</v>
      </c>
      <c r="D24" s="180">
        <v>75546</v>
      </c>
      <c r="E24" s="180">
        <v>149771</v>
      </c>
      <c r="F24" s="197">
        <f t="shared" si="0"/>
        <v>92.405032051875295</v>
      </c>
      <c r="G24" s="180">
        <v>26722</v>
      </c>
      <c r="H24" s="180"/>
      <c r="I24" s="180">
        <v>22844</v>
      </c>
      <c r="J24" s="180"/>
    </row>
    <row r="25" spans="1:10" s="134" customFormat="1" hidden="1" x14ac:dyDescent="0.15">
      <c r="A25" s="196" t="s">
        <v>398</v>
      </c>
      <c r="B25" s="180">
        <v>168315</v>
      </c>
      <c r="C25" s="180">
        <v>693698</v>
      </c>
      <c r="D25" s="180">
        <v>80497</v>
      </c>
      <c r="E25" s="180">
        <v>154653</v>
      </c>
      <c r="F25" s="197">
        <f t="shared" si="0"/>
        <v>91.883076374654678</v>
      </c>
      <c r="G25" s="180">
        <v>26722</v>
      </c>
      <c r="H25" s="180"/>
      <c r="I25" s="180"/>
      <c r="J25" s="180"/>
    </row>
    <row r="26" spans="1:10" s="134" customFormat="1" hidden="1" x14ac:dyDescent="0.15">
      <c r="A26" s="196" t="s">
        <v>268</v>
      </c>
      <c r="B26" s="180">
        <v>169000</v>
      </c>
      <c r="C26" s="180">
        <v>699483</v>
      </c>
      <c r="D26" s="180">
        <v>81395</v>
      </c>
      <c r="E26" s="180">
        <v>155552</v>
      </c>
      <c r="F26" s="197">
        <f t="shared" si="0"/>
        <v>92.042603550295851</v>
      </c>
      <c r="G26" s="180">
        <v>27661</v>
      </c>
      <c r="H26" s="180"/>
      <c r="I26" s="180">
        <v>23014</v>
      </c>
      <c r="J26" s="180"/>
    </row>
    <row r="27" spans="1:10" s="134" customFormat="1" hidden="1" x14ac:dyDescent="0.15">
      <c r="A27" s="196" t="s">
        <v>239</v>
      </c>
      <c r="B27" s="180">
        <v>168907</v>
      </c>
      <c r="C27" s="180">
        <v>701720</v>
      </c>
      <c r="D27" s="180">
        <v>82124</v>
      </c>
      <c r="E27" s="180">
        <v>156012</v>
      </c>
      <c r="F27" s="197">
        <f t="shared" si="0"/>
        <v>92.365621318240215</v>
      </c>
      <c r="G27" s="180">
        <v>27701</v>
      </c>
      <c r="H27" s="180"/>
      <c r="I27" s="180"/>
      <c r="J27" s="180"/>
    </row>
    <row r="28" spans="1:10" s="134" customFormat="1" ht="18" hidden="1" customHeight="1" x14ac:dyDescent="0.15">
      <c r="A28" s="196" t="s">
        <v>106</v>
      </c>
      <c r="B28" s="180">
        <v>169121</v>
      </c>
      <c r="C28" s="180">
        <v>712564</v>
      </c>
      <c r="D28" s="180">
        <v>84487</v>
      </c>
      <c r="E28" s="180">
        <v>157775</v>
      </c>
      <c r="F28" s="197">
        <f t="shared" si="0"/>
        <v>93.291193878938756</v>
      </c>
      <c r="G28" s="180">
        <v>27701</v>
      </c>
      <c r="H28" s="180"/>
      <c r="I28" s="180">
        <v>23014</v>
      </c>
      <c r="J28" s="180"/>
    </row>
    <row r="29" spans="1:10" s="134" customFormat="1" ht="18" hidden="1" customHeight="1" x14ac:dyDescent="0.15">
      <c r="A29" s="196" t="s">
        <v>269</v>
      </c>
      <c r="B29" s="180">
        <v>168933</v>
      </c>
      <c r="C29" s="180">
        <v>716762</v>
      </c>
      <c r="D29" s="180">
        <v>85490</v>
      </c>
      <c r="E29" s="180">
        <v>158168</v>
      </c>
      <c r="F29" s="197">
        <f t="shared" si="0"/>
        <v>93.627651198996048</v>
      </c>
      <c r="G29" s="180">
        <v>27770</v>
      </c>
      <c r="H29" s="180"/>
      <c r="I29" s="180">
        <v>23214</v>
      </c>
      <c r="J29" s="180"/>
    </row>
    <row r="30" spans="1:10" s="134" customFormat="1" ht="18" hidden="1" customHeight="1" x14ac:dyDescent="0.15">
      <c r="A30" s="196" t="s">
        <v>338</v>
      </c>
      <c r="B30" s="180">
        <v>168730</v>
      </c>
      <c r="C30" s="198">
        <v>717266</v>
      </c>
      <c r="D30" s="180">
        <v>85813</v>
      </c>
      <c r="E30" s="198">
        <v>157962</v>
      </c>
      <c r="F30" s="197">
        <f t="shared" si="0"/>
        <v>93.618206602263982</v>
      </c>
      <c r="G30" s="198">
        <v>27890</v>
      </c>
      <c r="H30" s="180"/>
      <c r="I30" s="198">
        <v>23310</v>
      </c>
      <c r="J30" s="180"/>
    </row>
    <row r="31" spans="1:10" s="134" customFormat="1" ht="18" customHeight="1" x14ac:dyDescent="0.15">
      <c r="A31" s="196" t="s">
        <v>339</v>
      </c>
      <c r="B31" s="180">
        <v>166903</v>
      </c>
      <c r="C31" s="198">
        <v>817267</v>
      </c>
      <c r="D31" s="180">
        <v>85928</v>
      </c>
      <c r="E31" s="198">
        <v>157896</v>
      </c>
      <c r="F31" s="197">
        <f t="shared" si="0"/>
        <v>94.603452304632029</v>
      </c>
      <c r="G31" s="198">
        <v>27768</v>
      </c>
      <c r="H31" s="180"/>
      <c r="I31" s="198">
        <v>23747</v>
      </c>
      <c r="J31" s="180"/>
    </row>
    <row r="32" spans="1:10" s="134" customFormat="1" ht="18" customHeight="1" x14ac:dyDescent="0.15">
      <c r="A32" s="196" t="s">
        <v>196</v>
      </c>
      <c r="B32" s="180">
        <v>166891</v>
      </c>
      <c r="C32" s="198">
        <v>819636</v>
      </c>
      <c r="D32" s="180">
        <v>86531</v>
      </c>
      <c r="E32" s="198">
        <v>157991</v>
      </c>
      <c r="F32" s="197">
        <f t="shared" si="0"/>
        <v>94.667177978441018</v>
      </c>
      <c r="G32" s="198">
        <v>26719</v>
      </c>
      <c r="H32" s="180"/>
      <c r="I32" s="198">
        <v>23799</v>
      </c>
      <c r="J32" s="180"/>
    </row>
    <row r="33" spans="1:10" s="134" customFormat="1" ht="18" customHeight="1" x14ac:dyDescent="0.15">
      <c r="A33" s="196" t="s">
        <v>357</v>
      </c>
      <c r="B33" s="180">
        <v>166988</v>
      </c>
      <c r="C33" s="198">
        <v>820521</v>
      </c>
      <c r="D33" s="180">
        <v>86643</v>
      </c>
      <c r="E33" s="198">
        <v>158087</v>
      </c>
      <c r="F33" s="197">
        <f t="shared" si="0"/>
        <v>94.669676863008121</v>
      </c>
      <c r="G33" s="198">
        <v>26719</v>
      </c>
      <c r="H33" s="180"/>
      <c r="I33" s="198">
        <v>23839</v>
      </c>
      <c r="J33" s="180"/>
    </row>
    <row r="34" spans="1:10" s="134" customFormat="1" ht="18" customHeight="1" x14ac:dyDescent="0.15">
      <c r="A34" s="196" t="s">
        <v>359</v>
      </c>
      <c r="B34" s="180">
        <v>167571</v>
      </c>
      <c r="C34" s="198">
        <v>831613</v>
      </c>
      <c r="D34" s="180">
        <v>87326</v>
      </c>
      <c r="E34" s="198">
        <v>158499</v>
      </c>
      <c r="F34" s="197">
        <f t="shared" si="0"/>
        <v>94.586175412213336</v>
      </c>
      <c r="G34" s="198">
        <v>26719</v>
      </c>
      <c r="H34" s="180"/>
      <c r="I34" s="198">
        <v>24078</v>
      </c>
      <c r="J34" s="180"/>
    </row>
    <row r="35" spans="1:10" s="134" customFormat="1" ht="18" customHeight="1" x14ac:dyDescent="0.15">
      <c r="A35" s="196" t="s">
        <v>80</v>
      </c>
      <c r="B35" s="180">
        <v>167571</v>
      </c>
      <c r="C35" s="198">
        <v>831613</v>
      </c>
      <c r="D35" s="180">
        <v>87326</v>
      </c>
      <c r="E35" s="198">
        <v>158499</v>
      </c>
      <c r="F35" s="197">
        <f t="shared" si="0"/>
        <v>94.586175412213336</v>
      </c>
      <c r="G35" s="198">
        <v>26719</v>
      </c>
      <c r="H35" s="180"/>
      <c r="I35" s="198">
        <v>24078</v>
      </c>
      <c r="J35" s="180"/>
    </row>
    <row r="36" spans="1:10" s="134" customFormat="1" ht="18" customHeight="1" x14ac:dyDescent="0.15">
      <c r="A36" s="196" t="s">
        <v>360</v>
      </c>
      <c r="B36" s="199">
        <v>167571</v>
      </c>
      <c r="C36" s="200">
        <v>831613</v>
      </c>
      <c r="D36" s="199">
        <v>87326</v>
      </c>
      <c r="E36" s="200">
        <v>158499</v>
      </c>
      <c r="F36" s="201">
        <v>94.586175412213336</v>
      </c>
      <c r="G36" s="200">
        <v>26719</v>
      </c>
      <c r="H36" s="199"/>
      <c r="I36" s="200">
        <v>24078</v>
      </c>
      <c r="J36" s="199"/>
    </row>
    <row r="37" spans="1:10" s="202" customFormat="1" ht="18" customHeight="1" x14ac:dyDescent="0.15">
      <c r="A37" s="196" t="s">
        <v>362</v>
      </c>
      <c r="B37" s="180">
        <v>167571</v>
      </c>
      <c r="C37" s="180">
        <v>831613</v>
      </c>
      <c r="D37" s="180">
        <v>87326</v>
      </c>
      <c r="E37" s="180">
        <v>158499</v>
      </c>
      <c r="F37" s="197">
        <v>94.586175412213336</v>
      </c>
      <c r="G37" s="180">
        <v>26719</v>
      </c>
      <c r="H37" s="180"/>
      <c r="I37" s="180">
        <v>24078</v>
      </c>
      <c r="J37" s="180"/>
    </row>
    <row r="38" spans="1:10" s="202" customFormat="1" ht="18" customHeight="1" x14ac:dyDescent="0.15">
      <c r="A38" s="196" t="s">
        <v>270</v>
      </c>
      <c r="B38" s="180">
        <v>167571</v>
      </c>
      <c r="C38" s="180">
        <v>831613</v>
      </c>
      <c r="D38" s="180">
        <v>87326</v>
      </c>
      <c r="E38" s="180">
        <v>158499</v>
      </c>
      <c r="F38" s="197">
        <v>94.586175412213336</v>
      </c>
      <c r="G38" s="180">
        <v>26716</v>
      </c>
      <c r="H38" s="180"/>
      <c r="I38" s="180">
        <v>24078</v>
      </c>
      <c r="J38" s="180"/>
    </row>
    <row r="39" spans="1:10" s="202" customFormat="1" ht="18" customHeight="1" x14ac:dyDescent="0.15">
      <c r="A39" s="196" t="s">
        <v>346</v>
      </c>
      <c r="B39" s="180">
        <v>167979</v>
      </c>
      <c r="C39" s="180">
        <v>834216.7</v>
      </c>
      <c r="D39" s="180">
        <v>88065</v>
      </c>
      <c r="E39" s="180">
        <v>158907</v>
      </c>
      <c r="F39" s="197">
        <f>(E39/B39)*100</f>
        <v>94.599324915614446</v>
      </c>
      <c r="G39" s="180">
        <v>26716</v>
      </c>
      <c r="H39" s="180"/>
      <c r="I39" s="180">
        <v>24078</v>
      </c>
      <c r="J39" s="180"/>
    </row>
    <row r="40" spans="1:10" s="202" customFormat="1" ht="18" customHeight="1" x14ac:dyDescent="0.15">
      <c r="A40" s="196" t="s">
        <v>347</v>
      </c>
      <c r="B40" s="180">
        <v>169550</v>
      </c>
      <c r="C40" s="180">
        <v>843679</v>
      </c>
      <c r="D40" s="180">
        <v>89909</v>
      </c>
      <c r="E40" s="180">
        <v>160478</v>
      </c>
      <c r="F40" s="197">
        <v>94.6</v>
      </c>
      <c r="G40" s="180">
        <v>26716</v>
      </c>
      <c r="H40" s="180"/>
      <c r="I40" s="180">
        <v>24078</v>
      </c>
      <c r="J40" s="180"/>
    </row>
    <row r="41" spans="1:10" s="202" customFormat="1" ht="18" customHeight="1" x14ac:dyDescent="0.15">
      <c r="A41" s="196" t="s">
        <v>283</v>
      </c>
      <c r="B41" s="180">
        <v>169731</v>
      </c>
      <c r="C41" s="180">
        <v>849858</v>
      </c>
      <c r="D41" s="180">
        <v>90251</v>
      </c>
      <c r="E41" s="180">
        <v>160706</v>
      </c>
      <c r="F41" s="197">
        <v>94.7</v>
      </c>
      <c r="G41" s="180">
        <v>26716</v>
      </c>
      <c r="H41" s="180"/>
      <c r="I41" s="180">
        <v>24078</v>
      </c>
      <c r="J41" s="180"/>
    </row>
    <row r="42" spans="1:10" s="202" customFormat="1" ht="18" customHeight="1" x14ac:dyDescent="0.15">
      <c r="A42" s="196" t="s">
        <v>366</v>
      </c>
      <c r="B42" s="180">
        <v>170555</v>
      </c>
      <c r="C42" s="180">
        <v>864079</v>
      </c>
      <c r="D42" s="180">
        <v>91265</v>
      </c>
      <c r="E42" s="180">
        <v>161534</v>
      </c>
      <c r="F42" s="197">
        <v>94.7</v>
      </c>
      <c r="G42" s="180">
        <v>26716</v>
      </c>
      <c r="H42" s="180"/>
      <c r="I42" s="180">
        <v>24078</v>
      </c>
      <c r="J42" s="180"/>
    </row>
    <row r="43" spans="1:10" s="202" customFormat="1" ht="18" customHeight="1" x14ac:dyDescent="0.15">
      <c r="A43" s="196" t="s">
        <v>367</v>
      </c>
      <c r="B43" s="180">
        <v>171832</v>
      </c>
      <c r="C43" s="180">
        <v>893220</v>
      </c>
      <c r="D43" s="180">
        <v>93010</v>
      </c>
      <c r="E43" s="180">
        <v>162517</v>
      </c>
      <c r="F43" s="197">
        <v>94.6</v>
      </c>
      <c r="G43" s="180">
        <v>26693</v>
      </c>
      <c r="H43" s="180"/>
      <c r="I43" s="180">
        <v>24078</v>
      </c>
      <c r="J43" s="180"/>
    </row>
    <row r="44" spans="1:10" s="202" customFormat="1" ht="18" customHeight="1" x14ac:dyDescent="0.15">
      <c r="A44" s="196" t="s">
        <v>76</v>
      </c>
      <c r="B44" s="180">
        <v>172453</v>
      </c>
      <c r="C44" s="180">
        <v>899994</v>
      </c>
      <c r="D44" s="180">
        <v>93761</v>
      </c>
      <c r="E44" s="180">
        <v>163520</v>
      </c>
      <c r="F44" s="197">
        <v>94.8</v>
      </c>
      <c r="G44" s="180">
        <v>26693</v>
      </c>
      <c r="H44" s="180"/>
      <c r="I44" s="180">
        <v>24078</v>
      </c>
      <c r="J44" s="180"/>
    </row>
    <row r="45" spans="1:10" s="202" customFormat="1" ht="18" customHeight="1" x14ac:dyDescent="0.15">
      <c r="A45" s="196" t="s">
        <v>370</v>
      </c>
      <c r="B45" s="180">
        <v>172936</v>
      </c>
      <c r="C45" s="180">
        <v>903831</v>
      </c>
      <c r="D45" s="180">
        <v>94243</v>
      </c>
      <c r="E45" s="180">
        <v>164003</v>
      </c>
      <c r="F45" s="197">
        <v>94.8</v>
      </c>
      <c r="G45" s="180">
        <v>26693</v>
      </c>
      <c r="H45" s="180"/>
      <c r="I45" s="180">
        <v>24078</v>
      </c>
      <c r="J45" s="180"/>
    </row>
    <row r="46" spans="1:10" s="202" customFormat="1" ht="18" customHeight="1" x14ac:dyDescent="0.15">
      <c r="A46" s="196" t="s">
        <v>271</v>
      </c>
      <c r="B46" s="180">
        <v>172997</v>
      </c>
      <c r="C46" s="180">
        <v>904470</v>
      </c>
      <c r="D46" s="180">
        <v>94413</v>
      </c>
      <c r="E46" s="180">
        <v>164064</v>
      </c>
      <c r="F46" s="197">
        <v>94.8</v>
      </c>
      <c r="G46" s="180">
        <v>26693</v>
      </c>
      <c r="H46" s="180"/>
      <c r="I46" s="180">
        <v>24078</v>
      </c>
      <c r="J46" s="180"/>
    </row>
    <row r="47" spans="1:10" s="202" customFormat="1" ht="18" customHeight="1" x14ac:dyDescent="0.15">
      <c r="A47" s="196" t="s">
        <v>523</v>
      </c>
      <c r="B47" s="180">
        <v>173458</v>
      </c>
      <c r="C47" s="180">
        <v>909107</v>
      </c>
      <c r="D47" s="180">
        <v>95296</v>
      </c>
      <c r="E47" s="180">
        <v>164525</v>
      </c>
      <c r="F47" s="197">
        <v>94.8</v>
      </c>
      <c r="G47" s="180">
        <v>26625</v>
      </c>
      <c r="H47" s="180"/>
      <c r="I47" s="180">
        <v>24078</v>
      </c>
      <c r="J47" s="180"/>
    </row>
    <row r="48" spans="1:10" s="202" customFormat="1" ht="18" customHeight="1" x14ac:dyDescent="0.15">
      <c r="A48" s="196" t="s">
        <v>509</v>
      </c>
      <c r="B48" s="180">
        <v>173453</v>
      </c>
      <c r="C48" s="180">
        <v>909751</v>
      </c>
      <c r="D48" s="180">
        <v>95525</v>
      </c>
      <c r="E48" s="180">
        <v>164520</v>
      </c>
      <c r="F48" s="197">
        <v>94.8</v>
      </c>
      <c r="G48" s="180">
        <v>26618</v>
      </c>
      <c r="H48" s="180"/>
      <c r="I48" s="180">
        <v>24078</v>
      </c>
      <c r="J48" s="180"/>
    </row>
    <row r="49" spans="1:10" s="134" customFormat="1" ht="18" customHeight="1" x14ac:dyDescent="0.15">
      <c r="A49" s="196" t="s">
        <v>714</v>
      </c>
      <c r="B49" s="20">
        <v>173699</v>
      </c>
      <c r="C49" s="20">
        <v>913538</v>
      </c>
      <c r="D49" s="20">
        <v>96079</v>
      </c>
      <c r="E49" s="20">
        <v>164769</v>
      </c>
      <c r="F49" s="56">
        <v>94.9</v>
      </c>
      <c r="G49" s="180">
        <v>26509.200000000001</v>
      </c>
      <c r="H49" s="180"/>
      <c r="I49" s="180">
        <v>24078</v>
      </c>
      <c r="J49" s="180"/>
    </row>
    <row r="50" spans="1:10" s="134" customFormat="1" ht="18" customHeight="1" x14ac:dyDescent="0.15">
      <c r="A50" s="196" t="s">
        <v>760</v>
      </c>
      <c r="B50" s="20">
        <v>174337</v>
      </c>
      <c r="C50" s="20">
        <v>917653</v>
      </c>
      <c r="D50" s="20">
        <v>96716</v>
      </c>
      <c r="E50" s="20">
        <v>165407</v>
      </c>
      <c r="F50" s="56">
        <v>94.9</v>
      </c>
      <c r="G50" s="180">
        <v>26509</v>
      </c>
      <c r="H50" s="180"/>
      <c r="I50" s="180">
        <v>24078</v>
      </c>
      <c r="J50" s="180"/>
    </row>
    <row r="51" spans="1:10" x14ac:dyDescent="0.15">
      <c r="A51" s="176" t="s">
        <v>761</v>
      </c>
    </row>
  </sheetData>
  <mergeCells count="4">
    <mergeCell ref="B2:F2"/>
    <mergeCell ref="G2:H2"/>
    <mergeCell ref="I2:J2"/>
    <mergeCell ref="A2:A3"/>
  </mergeCells>
  <phoneticPr fontId="8"/>
  <pageMargins left="0.39370078740157483" right="0.39370078740157483" top="0.39370078740157483" bottom="0.39370078740157483" header="0.3" footer="0.23622047244094488"/>
  <pageSetup paperSize="9" orientation="landscape" r:id="rId1"/>
  <headerFooter scaleWithDoc="0" alignWithMargins="0">
    <oddFooter>&amp;C- &amp;P -</oddFooter>
    <firstFooter>&amp;C&amp;10 1</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33"/>
  <sheetViews>
    <sheetView view="pageBreakPreview" zoomScale="85" zoomScaleSheetLayoutView="85" workbookViewId="0"/>
  </sheetViews>
  <sheetFormatPr defaultRowHeight="13.5" x14ac:dyDescent="0.15"/>
  <cols>
    <col min="1" max="1" width="10.625" style="134" customWidth="1"/>
    <col min="2" max="7" width="6.625" style="134" customWidth="1"/>
    <col min="8" max="8" width="8.875" style="134" bestFit="1" customWidth="1"/>
    <col min="9" max="9" width="8.25" style="134" bestFit="1" customWidth="1"/>
    <col min="10" max="15" width="6.625" style="134" customWidth="1"/>
    <col min="16" max="17" width="7.625" style="134" customWidth="1"/>
    <col min="18" max="18" width="9.125" style="134" bestFit="1" customWidth="1"/>
    <col min="19" max="19" width="12.75" style="134" bestFit="1" customWidth="1"/>
    <col min="20" max="20" width="9" style="134" customWidth="1"/>
    <col min="21" max="16384" width="9" style="134"/>
  </cols>
  <sheetData>
    <row r="1" spans="1:20" x14ac:dyDescent="0.15">
      <c r="A1" s="57" t="s">
        <v>524</v>
      </c>
    </row>
    <row r="2" spans="1:20" x14ac:dyDescent="0.15">
      <c r="A2" s="464" t="s">
        <v>526</v>
      </c>
      <c r="B2" s="462" t="s">
        <v>528</v>
      </c>
      <c r="C2" s="463"/>
      <c r="D2" s="464" t="s">
        <v>530</v>
      </c>
      <c r="E2" s="468" t="s">
        <v>531</v>
      </c>
      <c r="F2" s="468"/>
      <c r="G2" s="469"/>
      <c r="H2" s="462" t="s">
        <v>533</v>
      </c>
      <c r="I2" s="463"/>
      <c r="J2" s="467" t="s">
        <v>535</v>
      </c>
      <c r="K2" s="467"/>
      <c r="L2" s="467"/>
      <c r="M2" s="462" t="s">
        <v>10</v>
      </c>
      <c r="N2" s="470"/>
      <c r="O2" s="463"/>
      <c r="P2" s="462" t="s">
        <v>536</v>
      </c>
      <c r="Q2" s="463"/>
      <c r="R2" s="466" t="s">
        <v>433</v>
      </c>
      <c r="S2" s="203" t="s">
        <v>503</v>
      </c>
    </row>
    <row r="3" spans="1:20" x14ac:dyDescent="0.15">
      <c r="A3" s="465"/>
      <c r="B3" s="203" t="s">
        <v>400</v>
      </c>
      <c r="C3" s="203" t="s">
        <v>213</v>
      </c>
      <c r="D3" s="465"/>
      <c r="E3" s="61" t="s">
        <v>6</v>
      </c>
      <c r="F3" s="203" t="s">
        <v>195</v>
      </c>
      <c r="G3" s="203" t="s">
        <v>375</v>
      </c>
      <c r="H3" s="203" t="s">
        <v>539</v>
      </c>
      <c r="I3" s="203" t="s">
        <v>288</v>
      </c>
      <c r="J3" s="203" t="s">
        <v>538</v>
      </c>
      <c r="K3" s="203" t="s">
        <v>83</v>
      </c>
      <c r="L3" s="203" t="s">
        <v>321</v>
      </c>
      <c r="M3" s="203" t="s">
        <v>6</v>
      </c>
      <c r="N3" s="203" t="s">
        <v>83</v>
      </c>
      <c r="O3" s="203" t="s">
        <v>321</v>
      </c>
      <c r="P3" s="203" t="s">
        <v>423</v>
      </c>
      <c r="Q3" s="203" t="s">
        <v>541</v>
      </c>
      <c r="R3" s="467"/>
      <c r="S3" s="203" t="s">
        <v>543</v>
      </c>
    </row>
    <row r="4" spans="1:20" hidden="1" x14ac:dyDescent="0.15">
      <c r="A4" s="203" t="s">
        <v>292</v>
      </c>
      <c r="B4" s="58">
        <v>3</v>
      </c>
      <c r="C4" s="58"/>
      <c r="D4" s="65"/>
      <c r="E4" s="67">
        <v>270</v>
      </c>
      <c r="F4" s="68">
        <v>132</v>
      </c>
      <c r="G4" s="68">
        <v>138</v>
      </c>
      <c r="H4" s="68"/>
      <c r="I4" s="68">
        <v>270</v>
      </c>
      <c r="J4" s="68">
        <v>18</v>
      </c>
      <c r="K4" s="68">
        <v>2</v>
      </c>
      <c r="L4" s="203" t="s">
        <v>321</v>
      </c>
      <c r="M4" s="68">
        <v>3</v>
      </c>
      <c r="N4" s="68">
        <v>1</v>
      </c>
      <c r="O4" s="68"/>
      <c r="P4" s="68">
        <v>1268</v>
      </c>
      <c r="Q4" s="68">
        <v>958</v>
      </c>
      <c r="R4" s="68">
        <v>5590</v>
      </c>
      <c r="S4" s="68">
        <v>278</v>
      </c>
    </row>
    <row r="5" spans="1:20" hidden="1" x14ac:dyDescent="0.15">
      <c r="A5" s="203" t="s">
        <v>9</v>
      </c>
      <c r="B5" s="58">
        <v>3</v>
      </c>
      <c r="C5" s="58"/>
      <c r="D5" s="65"/>
      <c r="E5" s="67">
        <v>292</v>
      </c>
      <c r="F5" s="68">
        <v>147</v>
      </c>
      <c r="G5" s="68">
        <v>145</v>
      </c>
      <c r="H5" s="68"/>
      <c r="I5" s="68">
        <v>292</v>
      </c>
      <c r="J5" s="68">
        <v>19</v>
      </c>
      <c r="K5" s="68">
        <v>2</v>
      </c>
      <c r="L5" s="203" t="s">
        <v>321</v>
      </c>
      <c r="M5" s="68">
        <v>3</v>
      </c>
      <c r="N5" s="68">
        <v>1</v>
      </c>
      <c r="O5" s="68"/>
      <c r="P5" s="68">
        <v>1268</v>
      </c>
      <c r="Q5" s="68">
        <v>958</v>
      </c>
      <c r="R5" s="68">
        <v>5590</v>
      </c>
      <c r="S5" s="68">
        <v>278</v>
      </c>
    </row>
    <row r="6" spans="1:20" hidden="1" x14ac:dyDescent="0.15">
      <c r="A6" s="203" t="s">
        <v>265</v>
      </c>
      <c r="B6" s="58">
        <v>3</v>
      </c>
      <c r="C6" s="58"/>
      <c r="D6" s="65"/>
      <c r="E6" s="67">
        <v>334</v>
      </c>
      <c r="F6" s="68">
        <v>171</v>
      </c>
      <c r="G6" s="68">
        <v>163</v>
      </c>
      <c r="H6" s="68"/>
      <c r="I6" s="68">
        <v>334</v>
      </c>
      <c r="J6" s="68">
        <v>21</v>
      </c>
      <c r="K6" s="68">
        <v>2</v>
      </c>
      <c r="L6" s="203" t="s">
        <v>321</v>
      </c>
      <c r="M6" s="68">
        <v>3</v>
      </c>
      <c r="N6" s="68">
        <v>1</v>
      </c>
      <c r="O6" s="68"/>
      <c r="P6" s="68">
        <v>1124</v>
      </c>
      <c r="Q6" s="68">
        <v>958</v>
      </c>
      <c r="R6" s="68">
        <v>5773</v>
      </c>
      <c r="S6" s="68">
        <v>278</v>
      </c>
    </row>
    <row r="7" spans="1:20" hidden="1" x14ac:dyDescent="0.15">
      <c r="A7" s="203" t="s">
        <v>266</v>
      </c>
      <c r="B7" s="58">
        <v>3</v>
      </c>
      <c r="C7" s="58"/>
      <c r="D7" s="65"/>
      <c r="E7" s="67">
        <v>354</v>
      </c>
      <c r="F7" s="68">
        <v>178</v>
      </c>
      <c r="G7" s="68">
        <v>176</v>
      </c>
      <c r="H7" s="68"/>
      <c r="I7" s="68">
        <v>354</v>
      </c>
      <c r="J7" s="68">
        <v>22</v>
      </c>
      <c r="K7" s="68">
        <v>2</v>
      </c>
      <c r="L7" s="203" t="s">
        <v>321</v>
      </c>
      <c r="M7" s="68">
        <v>6</v>
      </c>
      <c r="N7" s="68">
        <v>3</v>
      </c>
      <c r="O7" s="68"/>
      <c r="P7" s="68">
        <v>1124</v>
      </c>
      <c r="Q7" s="68">
        <v>958</v>
      </c>
      <c r="R7" s="68">
        <v>5773</v>
      </c>
      <c r="S7" s="68">
        <v>278</v>
      </c>
    </row>
    <row r="8" spans="1:20" hidden="1" x14ac:dyDescent="0.15">
      <c r="A8" s="203" t="s">
        <v>496</v>
      </c>
      <c r="B8" s="58">
        <v>3</v>
      </c>
      <c r="C8" s="58"/>
      <c r="D8" s="65"/>
      <c r="E8" s="67">
        <v>384</v>
      </c>
      <c r="F8" s="68">
        <v>183</v>
      </c>
      <c r="G8" s="68">
        <v>201</v>
      </c>
      <c r="H8" s="68"/>
      <c r="I8" s="68">
        <v>384</v>
      </c>
      <c r="J8" s="68">
        <v>24</v>
      </c>
      <c r="K8" s="68">
        <v>2</v>
      </c>
      <c r="L8" s="203" t="s">
        <v>321</v>
      </c>
      <c r="M8" s="68">
        <v>8</v>
      </c>
      <c r="N8" s="68">
        <v>3</v>
      </c>
      <c r="O8" s="68"/>
      <c r="P8" s="68">
        <v>695</v>
      </c>
      <c r="Q8" s="68">
        <v>1399</v>
      </c>
      <c r="R8" s="68">
        <v>5074</v>
      </c>
      <c r="S8" s="68">
        <v>278</v>
      </c>
    </row>
    <row r="9" spans="1:20" hidden="1" x14ac:dyDescent="0.15">
      <c r="A9" s="203" t="s">
        <v>452</v>
      </c>
      <c r="B9" s="58">
        <v>3</v>
      </c>
      <c r="C9" s="58"/>
      <c r="D9" s="66">
        <v>15</v>
      </c>
      <c r="E9" s="67">
        <v>398</v>
      </c>
      <c r="F9" s="68">
        <v>200</v>
      </c>
      <c r="G9" s="68">
        <v>198</v>
      </c>
      <c r="H9" s="68"/>
      <c r="I9" s="68">
        <v>398</v>
      </c>
      <c r="J9" s="68">
        <v>24</v>
      </c>
      <c r="K9" s="68">
        <v>3</v>
      </c>
      <c r="L9" s="71">
        <f t="shared" ref="L9:L19" si="0">J9-K9</f>
        <v>21</v>
      </c>
      <c r="M9" s="68">
        <v>7</v>
      </c>
      <c r="N9" s="68">
        <v>2</v>
      </c>
      <c r="O9" s="68">
        <f t="shared" ref="O9:O18" si="1">M9-N9</f>
        <v>5</v>
      </c>
      <c r="P9" s="204">
        <v>388</v>
      </c>
      <c r="Q9" s="204">
        <v>1936</v>
      </c>
      <c r="R9" s="204">
        <v>5210</v>
      </c>
      <c r="S9" s="68">
        <v>278</v>
      </c>
    </row>
    <row r="10" spans="1:20" ht="20.100000000000001" hidden="1" customHeight="1" x14ac:dyDescent="0.15">
      <c r="A10" s="203" t="s">
        <v>133</v>
      </c>
      <c r="B10" s="59">
        <v>3</v>
      </c>
      <c r="C10" s="62"/>
      <c r="D10" s="63"/>
      <c r="E10" s="59">
        <v>401</v>
      </c>
      <c r="F10" s="59">
        <v>198</v>
      </c>
      <c r="G10" s="59">
        <v>203</v>
      </c>
      <c r="H10" s="59"/>
      <c r="I10" s="59">
        <v>401</v>
      </c>
      <c r="J10" s="59">
        <v>25</v>
      </c>
      <c r="K10" s="59">
        <v>4</v>
      </c>
      <c r="L10" s="60">
        <f t="shared" si="0"/>
        <v>21</v>
      </c>
      <c r="M10" s="59">
        <v>7</v>
      </c>
      <c r="N10" s="59">
        <v>2</v>
      </c>
      <c r="O10" s="59">
        <f t="shared" si="1"/>
        <v>5</v>
      </c>
      <c r="P10" s="204">
        <v>388</v>
      </c>
      <c r="Q10" s="204">
        <v>1936</v>
      </c>
      <c r="R10" s="204">
        <v>5210</v>
      </c>
      <c r="S10" s="59">
        <v>278</v>
      </c>
    </row>
    <row r="11" spans="1:20" ht="20.100000000000001" hidden="1" customHeight="1" x14ac:dyDescent="0.15">
      <c r="A11" s="203" t="s">
        <v>269</v>
      </c>
      <c r="B11" s="60">
        <v>3</v>
      </c>
      <c r="C11" s="63"/>
      <c r="D11" s="63"/>
      <c r="E11" s="59">
        <v>348</v>
      </c>
      <c r="F11" s="59">
        <v>173</v>
      </c>
      <c r="G11" s="59">
        <v>175</v>
      </c>
      <c r="H11" s="59"/>
      <c r="I11" s="59">
        <v>348</v>
      </c>
      <c r="J11" s="59">
        <v>29</v>
      </c>
      <c r="K11" s="59">
        <v>4</v>
      </c>
      <c r="L11" s="60">
        <f t="shared" si="0"/>
        <v>25</v>
      </c>
      <c r="M11" s="59">
        <v>7</v>
      </c>
      <c r="N11" s="59">
        <v>2</v>
      </c>
      <c r="O11" s="59">
        <f t="shared" si="1"/>
        <v>5</v>
      </c>
      <c r="P11" s="204">
        <v>388</v>
      </c>
      <c r="Q11" s="204">
        <v>1936</v>
      </c>
      <c r="R11" s="204">
        <v>5214</v>
      </c>
      <c r="S11" s="59">
        <v>278</v>
      </c>
      <c r="T11" s="72"/>
    </row>
    <row r="12" spans="1:20" ht="20.100000000000001" hidden="1" customHeight="1" x14ac:dyDescent="0.15">
      <c r="A12" s="205" t="s">
        <v>272</v>
      </c>
      <c r="B12" s="60">
        <v>3</v>
      </c>
      <c r="C12" s="64"/>
      <c r="D12" s="63"/>
      <c r="E12" s="59">
        <v>348</v>
      </c>
      <c r="F12" s="59">
        <v>173</v>
      </c>
      <c r="G12" s="70">
        <v>175</v>
      </c>
      <c r="H12" s="59"/>
      <c r="I12" s="70">
        <v>348</v>
      </c>
      <c r="J12" s="59">
        <v>24</v>
      </c>
      <c r="K12" s="70">
        <v>3</v>
      </c>
      <c r="L12" s="60">
        <f t="shared" si="0"/>
        <v>21</v>
      </c>
      <c r="M12" s="59">
        <v>7</v>
      </c>
      <c r="N12" s="59">
        <v>2</v>
      </c>
      <c r="O12" s="59">
        <f t="shared" si="1"/>
        <v>5</v>
      </c>
      <c r="P12" s="204">
        <v>388</v>
      </c>
      <c r="Q12" s="206">
        <v>1936</v>
      </c>
      <c r="R12" s="204">
        <v>5214</v>
      </c>
      <c r="S12" s="59">
        <v>389</v>
      </c>
    </row>
    <row r="13" spans="1:20" ht="20.100000000000001" customHeight="1" x14ac:dyDescent="0.15">
      <c r="A13" s="203" t="s">
        <v>339</v>
      </c>
      <c r="B13" s="60">
        <v>3</v>
      </c>
      <c r="C13" s="63"/>
      <c r="D13" s="63"/>
      <c r="E13" s="59">
        <v>325</v>
      </c>
      <c r="F13" s="59">
        <v>168</v>
      </c>
      <c r="G13" s="59">
        <v>157</v>
      </c>
      <c r="H13" s="59"/>
      <c r="I13" s="59">
        <v>325</v>
      </c>
      <c r="J13" s="59">
        <v>24</v>
      </c>
      <c r="K13" s="59">
        <v>3</v>
      </c>
      <c r="L13" s="60">
        <f t="shared" si="0"/>
        <v>21</v>
      </c>
      <c r="M13" s="59">
        <v>7</v>
      </c>
      <c r="N13" s="59">
        <v>2</v>
      </c>
      <c r="O13" s="59">
        <f t="shared" si="1"/>
        <v>5</v>
      </c>
      <c r="P13" s="204">
        <v>388</v>
      </c>
      <c r="Q13" s="204">
        <v>1936</v>
      </c>
      <c r="R13" s="204">
        <v>5214</v>
      </c>
      <c r="S13" s="59">
        <v>389</v>
      </c>
      <c r="T13" s="72"/>
    </row>
    <row r="14" spans="1:20" ht="20.100000000000001" customHeight="1" x14ac:dyDescent="0.15">
      <c r="A14" s="205" t="s">
        <v>91</v>
      </c>
      <c r="B14" s="60">
        <v>3</v>
      </c>
      <c r="C14" s="64"/>
      <c r="D14" s="63"/>
      <c r="E14" s="59">
        <v>335</v>
      </c>
      <c r="F14" s="59">
        <v>174</v>
      </c>
      <c r="G14" s="70">
        <v>161</v>
      </c>
      <c r="H14" s="59"/>
      <c r="I14" s="70">
        <v>335</v>
      </c>
      <c r="J14" s="59">
        <v>24</v>
      </c>
      <c r="K14" s="70">
        <v>3</v>
      </c>
      <c r="L14" s="60">
        <f t="shared" si="0"/>
        <v>21</v>
      </c>
      <c r="M14" s="59">
        <v>8</v>
      </c>
      <c r="N14" s="59">
        <v>2</v>
      </c>
      <c r="O14" s="59">
        <f t="shared" si="1"/>
        <v>6</v>
      </c>
      <c r="P14" s="204">
        <v>388</v>
      </c>
      <c r="Q14" s="206">
        <v>1936</v>
      </c>
      <c r="R14" s="204">
        <v>5214</v>
      </c>
      <c r="S14" s="59">
        <v>389</v>
      </c>
    </row>
    <row r="15" spans="1:20" ht="20.100000000000001" customHeight="1" x14ac:dyDescent="0.15">
      <c r="A15" s="203" t="s">
        <v>357</v>
      </c>
      <c r="B15" s="60">
        <v>3</v>
      </c>
      <c r="C15" s="64"/>
      <c r="D15" s="63"/>
      <c r="E15" s="59">
        <v>328</v>
      </c>
      <c r="F15" s="59">
        <v>174</v>
      </c>
      <c r="G15" s="70">
        <v>154</v>
      </c>
      <c r="H15" s="59"/>
      <c r="I15" s="70">
        <v>328</v>
      </c>
      <c r="J15" s="59">
        <v>24</v>
      </c>
      <c r="K15" s="70">
        <v>2</v>
      </c>
      <c r="L15" s="60">
        <f t="shared" si="0"/>
        <v>22</v>
      </c>
      <c r="M15" s="59">
        <v>8</v>
      </c>
      <c r="N15" s="59">
        <v>2</v>
      </c>
      <c r="O15" s="59">
        <f t="shared" si="1"/>
        <v>6</v>
      </c>
      <c r="P15" s="204">
        <v>388</v>
      </c>
      <c r="Q15" s="206">
        <v>1936</v>
      </c>
      <c r="R15" s="204">
        <v>5214</v>
      </c>
      <c r="S15" s="59">
        <v>389</v>
      </c>
    </row>
    <row r="16" spans="1:20" ht="20.100000000000001" customHeight="1" x14ac:dyDescent="0.15">
      <c r="A16" s="203" t="s">
        <v>342</v>
      </c>
      <c r="B16" s="60">
        <v>3</v>
      </c>
      <c r="C16" s="64"/>
      <c r="D16" s="63"/>
      <c r="E16" s="59">
        <v>338</v>
      </c>
      <c r="F16" s="59">
        <v>179</v>
      </c>
      <c r="G16" s="70">
        <v>159</v>
      </c>
      <c r="H16" s="59"/>
      <c r="I16" s="70">
        <v>338</v>
      </c>
      <c r="J16" s="59">
        <v>26</v>
      </c>
      <c r="K16" s="70">
        <v>3</v>
      </c>
      <c r="L16" s="60">
        <f t="shared" si="0"/>
        <v>23</v>
      </c>
      <c r="M16" s="59">
        <v>8</v>
      </c>
      <c r="N16" s="59">
        <v>4</v>
      </c>
      <c r="O16" s="59">
        <f t="shared" si="1"/>
        <v>4</v>
      </c>
      <c r="P16" s="204">
        <v>388</v>
      </c>
      <c r="Q16" s="206">
        <v>1936</v>
      </c>
      <c r="R16" s="204">
        <v>5214</v>
      </c>
      <c r="S16" s="59">
        <v>389</v>
      </c>
    </row>
    <row r="17" spans="1:19" ht="20.100000000000001" customHeight="1" x14ac:dyDescent="0.15">
      <c r="A17" s="203" t="s">
        <v>135</v>
      </c>
      <c r="B17" s="60">
        <v>3</v>
      </c>
      <c r="C17" s="64"/>
      <c r="D17" s="63"/>
      <c r="E17" s="59">
        <f>SUM(F17:G17)</f>
        <v>345</v>
      </c>
      <c r="F17" s="59">
        <v>171</v>
      </c>
      <c r="G17" s="70">
        <v>174</v>
      </c>
      <c r="H17" s="59"/>
      <c r="I17" s="70">
        <f>E17</f>
        <v>345</v>
      </c>
      <c r="J17" s="59">
        <v>25</v>
      </c>
      <c r="K17" s="70">
        <v>3</v>
      </c>
      <c r="L17" s="60">
        <f t="shared" si="0"/>
        <v>22</v>
      </c>
      <c r="M17" s="59">
        <v>8</v>
      </c>
      <c r="N17" s="59">
        <v>5</v>
      </c>
      <c r="O17" s="59">
        <f t="shared" si="1"/>
        <v>3</v>
      </c>
      <c r="P17" s="204">
        <v>388</v>
      </c>
      <c r="Q17" s="206">
        <v>1936</v>
      </c>
      <c r="R17" s="204">
        <v>5214</v>
      </c>
      <c r="S17" s="60">
        <v>389</v>
      </c>
    </row>
    <row r="18" spans="1:19" ht="20.100000000000001" customHeight="1" x14ac:dyDescent="0.15">
      <c r="A18" s="203" t="s">
        <v>145</v>
      </c>
      <c r="B18" s="60">
        <v>3</v>
      </c>
      <c r="C18" s="64"/>
      <c r="D18" s="63"/>
      <c r="E18" s="59">
        <v>318</v>
      </c>
      <c r="F18" s="59">
        <v>145</v>
      </c>
      <c r="G18" s="70">
        <v>173</v>
      </c>
      <c r="H18" s="59"/>
      <c r="I18" s="70">
        <f>E18</f>
        <v>318</v>
      </c>
      <c r="J18" s="59">
        <v>27</v>
      </c>
      <c r="K18" s="70">
        <v>3</v>
      </c>
      <c r="L18" s="60">
        <f t="shared" si="0"/>
        <v>24</v>
      </c>
      <c r="M18" s="59">
        <v>7</v>
      </c>
      <c r="N18" s="59">
        <v>5</v>
      </c>
      <c r="O18" s="59">
        <f t="shared" si="1"/>
        <v>2</v>
      </c>
      <c r="P18" s="204">
        <v>388</v>
      </c>
      <c r="Q18" s="206">
        <v>1936</v>
      </c>
      <c r="R18" s="204">
        <v>5214</v>
      </c>
      <c r="S18" s="60">
        <v>389</v>
      </c>
    </row>
    <row r="19" spans="1:19" ht="20.100000000000001" customHeight="1" x14ac:dyDescent="0.15">
      <c r="A19" s="203" t="s">
        <v>343</v>
      </c>
      <c r="B19" s="60">
        <v>3</v>
      </c>
      <c r="C19" s="64"/>
      <c r="D19" s="62">
        <v>16</v>
      </c>
      <c r="E19" s="204">
        <f>SUM(F19:G19)</f>
        <v>324</v>
      </c>
      <c r="F19" s="204">
        <v>154</v>
      </c>
      <c r="G19" s="70">
        <v>170</v>
      </c>
      <c r="H19" s="204"/>
      <c r="I19" s="70">
        <f>E19</f>
        <v>324</v>
      </c>
      <c r="J19" s="204">
        <v>27</v>
      </c>
      <c r="K19" s="70">
        <v>3</v>
      </c>
      <c r="L19" s="60">
        <f t="shared" si="0"/>
        <v>24</v>
      </c>
      <c r="M19" s="204">
        <v>8</v>
      </c>
      <c r="N19" s="70">
        <v>5</v>
      </c>
      <c r="O19" s="59">
        <v>3</v>
      </c>
      <c r="P19" s="204">
        <v>388</v>
      </c>
      <c r="Q19" s="206">
        <v>1936</v>
      </c>
      <c r="R19" s="60">
        <v>5669</v>
      </c>
      <c r="S19" s="60">
        <v>389</v>
      </c>
    </row>
    <row r="20" spans="1:19" ht="20.100000000000001" customHeight="1" x14ac:dyDescent="0.15">
      <c r="A20" s="203" t="s">
        <v>345</v>
      </c>
      <c r="B20" s="60">
        <v>3</v>
      </c>
      <c r="C20" s="60"/>
      <c r="D20" s="62">
        <v>15</v>
      </c>
      <c r="E20" s="204">
        <v>318</v>
      </c>
      <c r="F20" s="204">
        <v>156</v>
      </c>
      <c r="G20" s="204">
        <v>162</v>
      </c>
      <c r="H20" s="204"/>
      <c r="I20" s="204">
        <v>318</v>
      </c>
      <c r="J20" s="204">
        <v>24</v>
      </c>
      <c r="K20" s="204">
        <v>3</v>
      </c>
      <c r="L20" s="60">
        <v>21</v>
      </c>
      <c r="M20" s="204">
        <v>8</v>
      </c>
      <c r="N20" s="204">
        <v>4</v>
      </c>
      <c r="O20" s="204">
        <v>4</v>
      </c>
      <c r="P20" s="204">
        <v>388</v>
      </c>
      <c r="Q20" s="204">
        <v>1936</v>
      </c>
      <c r="R20" s="60">
        <v>5669</v>
      </c>
      <c r="S20" s="60">
        <v>389</v>
      </c>
    </row>
    <row r="21" spans="1:19" ht="20.100000000000001" customHeight="1" x14ac:dyDescent="0.15">
      <c r="A21" s="203" t="s">
        <v>78</v>
      </c>
      <c r="B21" s="60">
        <v>3</v>
      </c>
      <c r="C21" s="60"/>
      <c r="D21" s="62">
        <v>15</v>
      </c>
      <c r="E21" s="204">
        <v>313</v>
      </c>
      <c r="F21" s="204">
        <v>159</v>
      </c>
      <c r="G21" s="204">
        <v>154</v>
      </c>
      <c r="H21" s="204"/>
      <c r="I21" s="204">
        <v>313</v>
      </c>
      <c r="J21" s="204">
        <v>27</v>
      </c>
      <c r="K21" s="204">
        <v>3</v>
      </c>
      <c r="L21" s="60">
        <v>24</v>
      </c>
      <c r="M21" s="204">
        <v>6</v>
      </c>
      <c r="N21" s="204">
        <v>3</v>
      </c>
      <c r="O21" s="204">
        <v>3</v>
      </c>
      <c r="P21" s="204">
        <v>388</v>
      </c>
      <c r="Q21" s="204">
        <v>1936</v>
      </c>
      <c r="R21" s="60">
        <v>5669</v>
      </c>
      <c r="S21" s="60">
        <v>389</v>
      </c>
    </row>
    <row r="22" spans="1:19" ht="20.100000000000001" customHeight="1" x14ac:dyDescent="0.15">
      <c r="A22" s="203" t="s">
        <v>544</v>
      </c>
      <c r="B22" s="60">
        <v>3</v>
      </c>
      <c r="C22" s="60"/>
      <c r="D22" s="204">
        <v>15</v>
      </c>
      <c r="E22" s="204">
        <v>322</v>
      </c>
      <c r="F22" s="204">
        <v>147</v>
      </c>
      <c r="G22" s="204">
        <v>175</v>
      </c>
      <c r="H22" s="204"/>
      <c r="I22" s="204">
        <v>322</v>
      </c>
      <c r="J22" s="204">
        <v>27</v>
      </c>
      <c r="K22" s="204">
        <v>3</v>
      </c>
      <c r="L22" s="60">
        <v>24</v>
      </c>
      <c r="M22" s="204">
        <v>5</v>
      </c>
      <c r="N22" s="204">
        <v>2</v>
      </c>
      <c r="O22" s="204">
        <v>3</v>
      </c>
      <c r="P22" s="204">
        <v>388</v>
      </c>
      <c r="Q22" s="204">
        <v>1936</v>
      </c>
      <c r="R22" s="60">
        <v>5669</v>
      </c>
      <c r="S22" s="60">
        <v>389</v>
      </c>
    </row>
    <row r="23" spans="1:19" ht="20.100000000000001" customHeight="1" x14ac:dyDescent="0.15">
      <c r="A23" s="203" t="s">
        <v>447</v>
      </c>
      <c r="B23" s="60">
        <v>3</v>
      </c>
      <c r="C23" s="60"/>
      <c r="D23" s="204">
        <v>14</v>
      </c>
      <c r="E23" s="204">
        <v>308</v>
      </c>
      <c r="F23" s="204">
        <v>143</v>
      </c>
      <c r="G23" s="204">
        <v>165</v>
      </c>
      <c r="H23" s="204"/>
      <c r="I23" s="204">
        <v>308</v>
      </c>
      <c r="J23" s="204">
        <v>26</v>
      </c>
      <c r="K23" s="204">
        <v>4</v>
      </c>
      <c r="L23" s="60">
        <v>23</v>
      </c>
      <c r="M23" s="204">
        <v>6</v>
      </c>
      <c r="N23" s="204">
        <v>3</v>
      </c>
      <c r="O23" s="204">
        <v>3</v>
      </c>
      <c r="P23" s="204">
        <v>388</v>
      </c>
      <c r="Q23" s="204">
        <v>1936</v>
      </c>
      <c r="R23" s="60">
        <v>5669</v>
      </c>
      <c r="S23" s="60">
        <v>389</v>
      </c>
    </row>
    <row r="24" spans="1:19" ht="20.100000000000001" customHeight="1" x14ac:dyDescent="0.15">
      <c r="A24" s="203" t="s">
        <v>378</v>
      </c>
      <c r="B24" s="60">
        <v>3</v>
      </c>
      <c r="C24" s="60"/>
      <c r="D24" s="204">
        <v>14</v>
      </c>
      <c r="E24" s="204">
        <v>307</v>
      </c>
      <c r="F24" s="204">
        <v>137</v>
      </c>
      <c r="G24" s="204">
        <v>170</v>
      </c>
      <c r="H24" s="204"/>
      <c r="I24" s="204">
        <v>307</v>
      </c>
      <c r="J24" s="204">
        <v>25</v>
      </c>
      <c r="K24" s="204">
        <v>3</v>
      </c>
      <c r="L24" s="60">
        <v>22</v>
      </c>
      <c r="M24" s="204">
        <v>7</v>
      </c>
      <c r="N24" s="204">
        <v>3</v>
      </c>
      <c r="O24" s="204">
        <v>4</v>
      </c>
      <c r="P24" s="204">
        <v>388</v>
      </c>
      <c r="Q24" s="204">
        <v>1936</v>
      </c>
      <c r="R24" s="60">
        <v>5669</v>
      </c>
      <c r="S24" s="60">
        <v>389</v>
      </c>
    </row>
    <row r="25" spans="1:19" ht="20.100000000000001" customHeight="1" x14ac:dyDescent="0.15">
      <c r="A25" s="203" t="s">
        <v>545</v>
      </c>
      <c r="B25" s="60">
        <v>3</v>
      </c>
      <c r="C25" s="60"/>
      <c r="D25" s="204">
        <v>16</v>
      </c>
      <c r="E25" s="204">
        <v>284</v>
      </c>
      <c r="F25" s="204">
        <v>149</v>
      </c>
      <c r="G25" s="204">
        <v>135</v>
      </c>
      <c r="H25" s="204"/>
      <c r="I25" s="204">
        <v>284</v>
      </c>
      <c r="J25" s="204">
        <v>28</v>
      </c>
      <c r="K25" s="204">
        <v>3</v>
      </c>
      <c r="L25" s="60">
        <v>25</v>
      </c>
      <c r="M25" s="204">
        <v>8</v>
      </c>
      <c r="N25" s="204">
        <v>5</v>
      </c>
      <c r="O25" s="204">
        <v>3</v>
      </c>
      <c r="P25" s="204">
        <v>388</v>
      </c>
      <c r="Q25" s="204">
        <v>1936</v>
      </c>
      <c r="R25" s="60">
        <v>5669</v>
      </c>
      <c r="S25" s="60">
        <v>389</v>
      </c>
    </row>
    <row r="26" spans="1:19" ht="20.100000000000001" customHeight="1" x14ac:dyDescent="0.15">
      <c r="A26" s="203" t="s">
        <v>546</v>
      </c>
      <c r="B26" s="60">
        <v>3</v>
      </c>
      <c r="C26" s="60"/>
      <c r="D26" s="204">
        <v>13</v>
      </c>
      <c r="E26" s="204">
        <v>277</v>
      </c>
      <c r="F26" s="204">
        <v>147</v>
      </c>
      <c r="G26" s="204">
        <v>130</v>
      </c>
      <c r="H26" s="204"/>
      <c r="I26" s="204">
        <v>277</v>
      </c>
      <c r="J26" s="204">
        <v>30</v>
      </c>
      <c r="K26" s="204">
        <v>3</v>
      </c>
      <c r="L26" s="60">
        <v>27</v>
      </c>
      <c r="M26" s="204">
        <v>9</v>
      </c>
      <c r="N26" s="204">
        <v>5</v>
      </c>
      <c r="O26" s="204">
        <v>3</v>
      </c>
      <c r="P26" s="204">
        <v>388</v>
      </c>
      <c r="Q26" s="204">
        <v>1936</v>
      </c>
      <c r="R26" s="60">
        <v>5669</v>
      </c>
      <c r="S26" s="60">
        <v>389</v>
      </c>
    </row>
    <row r="27" spans="1:19" ht="20.100000000000001" customHeight="1" x14ac:dyDescent="0.15">
      <c r="A27" s="203" t="s">
        <v>548</v>
      </c>
      <c r="B27" s="60">
        <v>3</v>
      </c>
      <c r="C27" s="60"/>
      <c r="D27" s="204">
        <v>12</v>
      </c>
      <c r="E27" s="204">
        <v>254</v>
      </c>
      <c r="F27" s="204">
        <v>128</v>
      </c>
      <c r="G27" s="204">
        <v>126</v>
      </c>
      <c r="H27" s="204"/>
      <c r="I27" s="204">
        <v>254</v>
      </c>
      <c r="J27" s="204">
        <v>29</v>
      </c>
      <c r="K27" s="204">
        <v>3</v>
      </c>
      <c r="L27" s="60">
        <v>26</v>
      </c>
      <c r="M27" s="204">
        <v>10</v>
      </c>
      <c r="N27" s="204">
        <v>5</v>
      </c>
      <c r="O27" s="204">
        <v>5</v>
      </c>
      <c r="P27" s="204">
        <v>388</v>
      </c>
      <c r="Q27" s="204">
        <v>1936</v>
      </c>
      <c r="R27" s="60">
        <v>5669</v>
      </c>
      <c r="S27" s="60">
        <v>389</v>
      </c>
    </row>
    <row r="28" spans="1:19" ht="20.100000000000001" customHeight="1" x14ac:dyDescent="0.15">
      <c r="A28" s="203" t="s">
        <v>293</v>
      </c>
      <c r="B28" s="60">
        <v>3</v>
      </c>
      <c r="C28" s="60"/>
      <c r="D28" s="204">
        <v>12</v>
      </c>
      <c r="E28" s="204">
        <v>251</v>
      </c>
      <c r="F28" s="204">
        <v>126</v>
      </c>
      <c r="G28" s="204">
        <v>125</v>
      </c>
      <c r="H28" s="204"/>
      <c r="I28" s="204">
        <v>251</v>
      </c>
      <c r="J28" s="204">
        <v>27</v>
      </c>
      <c r="K28" s="204">
        <v>3</v>
      </c>
      <c r="L28" s="60">
        <v>24</v>
      </c>
      <c r="M28" s="204">
        <v>10</v>
      </c>
      <c r="N28" s="204">
        <v>5</v>
      </c>
      <c r="O28" s="204">
        <v>5</v>
      </c>
      <c r="P28" s="204">
        <v>0</v>
      </c>
      <c r="Q28" s="204">
        <v>2245</v>
      </c>
      <c r="R28" s="60">
        <v>5686</v>
      </c>
      <c r="S28" s="60">
        <v>253</v>
      </c>
    </row>
    <row r="29" spans="1:19" ht="20.100000000000001" customHeight="1" x14ac:dyDescent="0.15">
      <c r="A29" s="203" t="s">
        <v>296</v>
      </c>
      <c r="B29" s="60">
        <v>3</v>
      </c>
      <c r="C29" s="60"/>
      <c r="D29" s="204">
        <v>12</v>
      </c>
      <c r="E29" s="204">
        <v>221</v>
      </c>
      <c r="F29" s="204">
        <v>109</v>
      </c>
      <c r="G29" s="204">
        <v>112</v>
      </c>
      <c r="H29" s="204"/>
      <c r="I29" s="204">
        <v>221</v>
      </c>
      <c r="J29" s="204">
        <v>31</v>
      </c>
      <c r="K29" s="204">
        <v>3</v>
      </c>
      <c r="L29" s="60">
        <v>28</v>
      </c>
      <c r="M29" s="204">
        <v>9</v>
      </c>
      <c r="N29" s="204">
        <v>5</v>
      </c>
      <c r="O29" s="204">
        <v>4</v>
      </c>
      <c r="P29" s="204">
        <v>0</v>
      </c>
      <c r="Q29" s="204">
        <v>2245</v>
      </c>
      <c r="R29" s="60">
        <v>5686</v>
      </c>
      <c r="S29" s="60">
        <v>253</v>
      </c>
    </row>
    <row r="30" spans="1:19" ht="20.100000000000001" customHeight="1" x14ac:dyDescent="0.15">
      <c r="A30" s="203" t="s">
        <v>710</v>
      </c>
      <c r="B30" s="60">
        <v>3</v>
      </c>
      <c r="C30" s="60"/>
      <c r="D30" s="204">
        <v>12</v>
      </c>
      <c r="E30" s="204">
        <v>242</v>
      </c>
      <c r="F30" s="204">
        <v>114</v>
      </c>
      <c r="G30" s="204">
        <v>128</v>
      </c>
      <c r="H30" s="204"/>
      <c r="I30" s="204">
        <v>242</v>
      </c>
      <c r="J30" s="204">
        <v>33</v>
      </c>
      <c r="K30" s="204">
        <v>3</v>
      </c>
      <c r="L30" s="60">
        <v>30</v>
      </c>
      <c r="M30" s="204">
        <v>5</v>
      </c>
      <c r="N30" s="204">
        <v>3</v>
      </c>
      <c r="O30" s="204">
        <v>2</v>
      </c>
      <c r="P30" s="204">
        <v>0</v>
      </c>
      <c r="Q30" s="204">
        <v>2245</v>
      </c>
      <c r="R30" s="60">
        <v>5686</v>
      </c>
      <c r="S30" s="60">
        <v>253</v>
      </c>
    </row>
    <row r="31" spans="1:19" ht="20.100000000000001" customHeight="1" x14ac:dyDescent="0.15">
      <c r="A31" s="203" t="s">
        <v>714</v>
      </c>
      <c r="B31" s="60">
        <v>3</v>
      </c>
      <c r="C31" s="60"/>
      <c r="D31" s="204">
        <v>14</v>
      </c>
      <c r="E31" s="204">
        <v>227</v>
      </c>
      <c r="F31" s="204">
        <v>113</v>
      </c>
      <c r="G31" s="204">
        <v>114</v>
      </c>
      <c r="H31" s="204"/>
      <c r="I31" s="204">
        <v>227</v>
      </c>
      <c r="J31" s="204">
        <v>37</v>
      </c>
      <c r="K31" s="204">
        <v>3</v>
      </c>
      <c r="L31" s="60">
        <v>34</v>
      </c>
      <c r="M31" s="204">
        <v>4</v>
      </c>
      <c r="N31" s="204">
        <v>2</v>
      </c>
      <c r="O31" s="204">
        <v>2</v>
      </c>
      <c r="P31" s="204">
        <v>0</v>
      </c>
      <c r="Q31" s="204">
        <f>634+643+968</f>
        <v>2245</v>
      </c>
      <c r="R31" s="60">
        <f>2272+1891+1396</f>
        <v>5559</v>
      </c>
      <c r="S31" s="60">
        <f>142+111</f>
        <v>253</v>
      </c>
    </row>
    <row r="32" spans="1:19" ht="20.100000000000001" customHeight="1" x14ac:dyDescent="0.15">
      <c r="A32" s="203" t="s">
        <v>760</v>
      </c>
      <c r="B32" s="60">
        <v>3</v>
      </c>
      <c r="C32" s="60"/>
      <c r="D32" s="204">
        <v>14</v>
      </c>
      <c r="E32" s="204">
        <v>222</v>
      </c>
      <c r="F32" s="204">
        <v>111</v>
      </c>
      <c r="G32" s="204">
        <v>111</v>
      </c>
      <c r="H32" s="204"/>
      <c r="I32" s="204">
        <v>222</v>
      </c>
      <c r="J32" s="204">
        <v>44</v>
      </c>
      <c r="K32" s="204">
        <v>3</v>
      </c>
      <c r="L32" s="60">
        <v>41</v>
      </c>
      <c r="M32" s="204">
        <v>6</v>
      </c>
      <c r="N32" s="204">
        <v>4</v>
      </c>
      <c r="O32" s="204">
        <v>2</v>
      </c>
      <c r="P32" s="204">
        <v>0</v>
      </c>
      <c r="Q32" s="204">
        <v>2245</v>
      </c>
      <c r="R32" s="60">
        <v>5559</v>
      </c>
      <c r="S32" s="60">
        <v>253</v>
      </c>
    </row>
    <row r="33" spans="1:1" x14ac:dyDescent="0.15">
      <c r="A33" s="134" t="s">
        <v>17</v>
      </c>
    </row>
  </sheetData>
  <mergeCells count="9">
    <mergeCell ref="P2:Q2"/>
    <mergeCell ref="A2:A3"/>
    <mergeCell ref="D2:D3"/>
    <mergeCell ref="R2:R3"/>
    <mergeCell ref="B2:C2"/>
    <mergeCell ref="E2:G2"/>
    <mergeCell ref="H2:I2"/>
    <mergeCell ref="J2:L2"/>
    <mergeCell ref="M2:O2"/>
  </mergeCells>
  <phoneticPr fontId="8"/>
  <pageMargins left="0.39370078740157483" right="0.39370078740157483" top="0.39370078740157483" bottom="0.39370078740157483" header="0.3" footer="0.23622047244094488"/>
  <pageSetup paperSize="9" scale="98" orientation="landscape" r:id="rId1"/>
  <headerFooter scaleWithDoc="0" alignWithMargins="0">
    <oddFooter>&amp;C- &amp;P -</oddFooter>
    <firstFooter>&amp;C&amp;10 1</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280B8-640F-48D4-A375-C33C1F10CF23}">
  <sheetPr>
    <pageSetUpPr fitToPage="1"/>
  </sheetPr>
  <dimension ref="A1:T67"/>
  <sheetViews>
    <sheetView view="pageBreakPreview" zoomScale="85" zoomScaleSheetLayoutView="85" workbookViewId="0"/>
  </sheetViews>
  <sheetFormatPr defaultRowHeight="13.5" x14ac:dyDescent="0.15"/>
  <cols>
    <col min="1" max="1" width="10.625" style="134" customWidth="1"/>
    <col min="2" max="3" width="6.625" style="134" customWidth="1"/>
    <col min="4" max="4" width="4.5" style="134" bestFit="1" customWidth="1"/>
    <col min="5" max="5" width="8.5" style="134" bestFit="1" customWidth="1"/>
    <col min="6" max="8" width="6.625" style="134" customWidth="1"/>
    <col min="9" max="9" width="8.875" style="134" bestFit="1" customWidth="1"/>
    <col min="10" max="10" width="8.25" style="134" bestFit="1" customWidth="1"/>
    <col min="11" max="15" width="6.625" style="134" customWidth="1"/>
    <col min="16" max="16" width="1.875" style="134" customWidth="1"/>
    <col min="17" max="18" width="7.625" style="134" customWidth="1"/>
    <col min="19" max="19" width="9.125" style="134" bestFit="1" customWidth="1"/>
    <col min="20" max="20" width="12.75" style="134" bestFit="1" customWidth="1"/>
    <col min="21" max="21" width="9" style="134" customWidth="1"/>
    <col min="22" max="16384" width="9" style="134"/>
  </cols>
  <sheetData>
    <row r="1" spans="1:20" x14ac:dyDescent="0.15">
      <c r="A1" s="57" t="s">
        <v>348</v>
      </c>
    </row>
    <row r="2" spans="1:20" x14ac:dyDescent="0.15">
      <c r="A2" s="464" t="s">
        <v>526</v>
      </c>
      <c r="B2" s="467" t="s">
        <v>170</v>
      </c>
      <c r="C2" s="467"/>
      <c r="D2" s="471" t="s">
        <v>508</v>
      </c>
      <c r="E2" s="469"/>
      <c r="F2" s="462" t="s">
        <v>515</v>
      </c>
      <c r="G2" s="470"/>
      <c r="H2" s="470"/>
      <c r="I2" s="463"/>
      <c r="J2" s="467" t="s">
        <v>535</v>
      </c>
      <c r="K2" s="467"/>
      <c r="L2" s="467"/>
      <c r="M2" s="467" t="s">
        <v>10</v>
      </c>
      <c r="N2" s="467"/>
      <c r="O2" s="462"/>
      <c r="P2" s="207"/>
      <c r="Q2" s="467" t="s">
        <v>536</v>
      </c>
      <c r="R2" s="467"/>
      <c r="S2" s="466" t="s">
        <v>433</v>
      </c>
      <c r="T2" s="203" t="s">
        <v>503</v>
      </c>
    </row>
    <row r="3" spans="1:20" ht="21" x14ac:dyDescent="0.15">
      <c r="A3" s="465"/>
      <c r="B3" s="203" t="s">
        <v>174</v>
      </c>
      <c r="C3" s="203" t="s">
        <v>157</v>
      </c>
      <c r="D3" s="208"/>
      <c r="E3" s="209" t="s">
        <v>226</v>
      </c>
      <c r="F3" s="203" t="s">
        <v>6</v>
      </c>
      <c r="G3" s="203" t="s">
        <v>195</v>
      </c>
      <c r="H3" s="203" t="s">
        <v>375</v>
      </c>
      <c r="I3" s="209" t="s">
        <v>549</v>
      </c>
      <c r="J3" s="203" t="s">
        <v>538</v>
      </c>
      <c r="K3" s="203" t="s">
        <v>369</v>
      </c>
      <c r="L3" s="203" t="s">
        <v>321</v>
      </c>
      <c r="M3" s="203" t="s">
        <v>6</v>
      </c>
      <c r="N3" s="203" t="s">
        <v>195</v>
      </c>
      <c r="O3" s="205" t="s">
        <v>321</v>
      </c>
      <c r="P3" s="207"/>
      <c r="Q3" s="203" t="s">
        <v>423</v>
      </c>
      <c r="R3" s="203" t="s">
        <v>541</v>
      </c>
      <c r="S3" s="467"/>
      <c r="T3" s="203" t="s">
        <v>61</v>
      </c>
    </row>
    <row r="4" spans="1:20" hidden="1" x14ac:dyDescent="0.15">
      <c r="A4" s="205" t="s">
        <v>292</v>
      </c>
      <c r="B4" s="180">
        <v>4</v>
      </c>
      <c r="C4" s="122"/>
      <c r="D4" s="180">
        <v>54</v>
      </c>
      <c r="E4" s="180"/>
      <c r="F4" s="180">
        <v>1619</v>
      </c>
      <c r="G4" s="180">
        <v>842</v>
      </c>
      <c r="H4" s="180">
        <v>777</v>
      </c>
      <c r="I4" s="180"/>
      <c r="J4" s="180">
        <v>80</v>
      </c>
      <c r="K4" s="180">
        <v>26</v>
      </c>
      <c r="L4" s="180">
        <v>54</v>
      </c>
      <c r="M4" s="180">
        <v>8</v>
      </c>
      <c r="N4" s="71">
        <v>2</v>
      </c>
      <c r="O4" s="210">
        <v>6</v>
      </c>
      <c r="P4" s="211"/>
      <c r="Q4" s="212">
        <v>25</v>
      </c>
      <c r="R4" s="212">
        <v>18574</v>
      </c>
      <c r="S4" s="180">
        <v>76296</v>
      </c>
      <c r="T4" s="180">
        <v>4431</v>
      </c>
    </row>
    <row r="5" spans="1:20" hidden="1" x14ac:dyDescent="0.15">
      <c r="A5" s="205" t="s">
        <v>425</v>
      </c>
      <c r="B5" s="180">
        <v>4</v>
      </c>
      <c r="C5" s="122"/>
      <c r="D5" s="180">
        <v>53</v>
      </c>
      <c r="E5" s="180"/>
      <c r="F5" s="180">
        <v>1541</v>
      </c>
      <c r="G5" s="180">
        <v>807</v>
      </c>
      <c r="H5" s="180">
        <v>734</v>
      </c>
      <c r="I5" s="180"/>
      <c r="J5" s="180">
        <v>80</v>
      </c>
      <c r="K5" s="180">
        <v>28</v>
      </c>
      <c r="L5" s="180">
        <v>52</v>
      </c>
      <c r="M5" s="180">
        <v>7</v>
      </c>
      <c r="N5" s="71">
        <v>1</v>
      </c>
      <c r="O5" s="210">
        <v>6</v>
      </c>
      <c r="P5" s="211"/>
      <c r="Q5" s="122"/>
      <c r="R5" s="122"/>
      <c r="S5" s="122"/>
      <c r="T5" s="180"/>
    </row>
    <row r="6" spans="1:20" hidden="1" x14ac:dyDescent="0.15">
      <c r="A6" s="205" t="s">
        <v>265</v>
      </c>
      <c r="B6" s="180">
        <v>4</v>
      </c>
      <c r="C6" s="122"/>
      <c r="D6" s="180">
        <v>51</v>
      </c>
      <c r="E6" s="180"/>
      <c r="F6" s="180">
        <v>1494</v>
      </c>
      <c r="G6" s="180">
        <v>780</v>
      </c>
      <c r="H6" s="180">
        <v>714</v>
      </c>
      <c r="I6" s="180"/>
      <c r="J6" s="180">
        <v>76</v>
      </c>
      <c r="K6" s="180">
        <v>30</v>
      </c>
      <c r="L6" s="180">
        <v>46</v>
      </c>
      <c r="M6" s="180">
        <v>7</v>
      </c>
      <c r="N6" s="71">
        <v>1</v>
      </c>
      <c r="O6" s="210">
        <v>6</v>
      </c>
      <c r="P6" s="211"/>
      <c r="Q6" s="122"/>
      <c r="R6" s="122"/>
      <c r="S6" s="122"/>
      <c r="T6" s="180"/>
    </row>
    <row r="7" spans="1:20" hidden="1" x14ac:dyDescent="0.15">
      <c r="A7" s="205" t="s">
        <v>315</v>
      </c>
      <c r="B7" s="180">
        <v>4</v>
      </c>
      <c r="C7" s="122"/>
      <c r="D7" s="180">
        <v>49</v>
      </c>
      <c r="E7" s="180"/>
      <c r="F7" s="180">
        <v>1445</v>
      </c>
      <c r="G7" s="180">
        <v>752</v>
      </c>
      <c r="H7" s="180">
        <v>693</v>
      </c>
      <c r="I7" s="180"/>
      <c r="J7" s="180">
        <v>75</v>
      </c>
      <c r="K7" s="180">
        <v>29</v>
      </c>
      <c r="L7" s="180">
        <v>46</v>
      </c>
      <c r="M7" s="180">
        <v>7</v>
      </c>
      <c r="N7" s="71">
        <v>1</v>
      </c>
      <c r="O7" s="210">
        <v>6</v>
      </c>
      <c r="P7" s="211"/>
      <c r="Q7" s="122"/>
      <c r="R7" s="122"/>
      <c r="S7" s="122"/>
      <c r="T7" s="180"/>
    </row>
    <row r="8" spans="1:20" hidden="1" x14ac:dyDescent="0.15">
      <c r="A8" s="205" t="s">
        <v>478</v>
      </c>
      <c r="B8" s="180">
        <v>4</v>
      </c>
      <c r="C8" s="122"/>
      <c r="D8" s="180">
        <v>50</v>
      </c>
      <c r="E8" s="180"/>
      <c r="F8" s="180">
        <v>1460</v>
      </c>
      <c r="G8" s="180">
        <v>775</v>
      </c>
      <c r="H8" s="180">
        <v>685</v>
      </c>
      <c r="I8" s="180"/>
      <c r="J8" s="180">
        <v>75</v>
      </c>
      <c r="K8" s="180">
        <v>30</v>
      </c>
      <c r="L8" s="180">
        <v>45</v>
      </c>
      <c r="M8" s="180">
        <v>6</v>
      </c>
      <c r="N8" s="68">
        <v>0</v>
      </c>
      <c r="O8" s="210">
        <v>6</v>
      </c>
      <c r="P8" s="211"/>
      <c r="Q8" s="122"/>
      <c r="R8" s="122"/>
      <c r="S8" s="122"/>
      <c r="T8" s="180"/>
    </row>
    <row r="9" spans="1:20" hidden="1" x14ac:dyDescent="0.15">
      <c r="A9" s="205" t="s">
        <v>550</v>
      </c>
      <c r="B9" s="180">
        <v>4</v>
      </c>
      <c r="C9" s="122"/>
      <c r="D9" s="180">
        <v>51</v>
      </c>
      <c r="E9" s="180"/>
      <c r="F9" s="180">
        <v>1431</v>
      </c>
      <c r="G9" s="180">
        <v>747</v>
      </c>
      <c r="H9" s="180">
        <v>684</v>
      </c>
      <c r="I9" s="180"/>
      <c r="J9" s="180">
        <v>77</v>
      </c>
      <c r="K9" s="180">
        <v>28</v>
      </c>
      <c r="L9" s="180">
        <v>49</v>
      </c>
      <c r="M9" s="180">
        <v>7</v>
      </c>
      <c r="N9" s="71">
        <v>1</v>
      </c>
      <c r="O9" s="210">
        <v>6</v>
      </c>
      <c r="P9" s="211"/>
      <c r="Q9" s="180">
        <v>25</v>
      </c>
      <c r="R9" s="180">
        <v>19052</v>
      </c>
      <c r="S9" s="213">
        <v>75169</v>
      </c>
      <c r="T9" s="180">
        <v>4431</v>
      </c>
    </row>
    <row r="10" spans="1:20" hidden="1" x14ac:dyDescent="0.15">
      <c r="A10" s="205" t="s">
        <v>309</v>
      </c>
      <c r="B10" s="180">
        <v>4</v>
      </c>
      <c r="C10" s="122"/>
      <c r="D10" s="180">
        <v>50</v>
      </c>
      <c r="E10" s="180">
        <v>3</v>
      </c>
      <c r="F10" s="180">
        <v>1457</v>
      </c>
      <c r="G10" s="180">
        <v>766</v>
      </c>
      <c r="H10" s="180">
        <v>691</v>
      </c>
      <c r="I10" s="180">
        <v>8</v>
      </c>
      <c r="J10" s="180">
        <v>78</v>
      </c>
      <c r="K10" s="180">
        <v>27</v>
      </c>
      <c r="L10" s="180">
        <v>51</v>
      </c>
      <c r="M10" s="180">
        <v>7</v>
      </c>
      <c r="N10" s="71">
        <v>0</v>
      </c>
      <c r="O10" s="210">
        <v>7</v>
      </c>
      <c r="P10" s="211"/>
      <c r="Q10" s="180">
        <v>25</v>
      </c>
      <c r="R10" s="180">
        <v>19052</v>
      </c>
      <c r="S10" s="213">
        <v>75169</v>
      </c>
      <c r="T10" s="180">
        <v>4431</v>
      </c>
    </row>
    <row r="11" spans="1:20" hidden="1" x14ac:dyDescent="0.15">
      <c r="A11" s="205" t="s">
        <v>551</v>
      </c>
      <c r="B11" s="60">
        <v>4</v>
      </c>
      <c r="C11" s="60"/>
      <c r="D11" s="60">
        <v>49</v>
      </c>
      <c r="E11" s="60">
        <v>2</v>
      </c>
      <c r="F11" s="60">
        <v>1490</v>
      </c>
      <c r="G11" s="60">
        <v>785</v>
      </c>
      <c r="H11" s="60">
        <v>705</v>
      </c>
      <c r="I11" s="60">
        <v>6</v>
      </c>
      <c r="J11" s="60">
        <v>76</v>
      </c>
      <c r="K11" s="60">
        <v>25</v>
      </c>
      <c r="L11" s="60">
        <v>51</v>
      </c>
      <c r="M11" s="60">
        <v>7</v>
      </c>
      <c r="N11" s="60">
        <v>0</v>
      </c>
      <c r="O11" s="63">
        <v>7</v>
      </c>
      <c r="P11" s="214"/>
      <c r="Q11" s="60">
        <v>25</v>
      </c>
      <c r="R11" s="60">
        <v>19052</v>
      </c>
      <c r="S11" s="60">
        <v>75169</v>
      </c>
      <c r="T11" s="60">
        <v>4431</v>
      </c>
    </row>
    <row r="12" spans="1:20" hidden="1" x14ac:dyDescent="0.15">
      <c r="A12" s="205" t="s">
        <v>272</v>
      </c>
      <c r="B12" s="60">
        <v>4</v>
      </c>
      <c r="C12" s="64"/>
      <c r="D12" s="60">
        <v>58</v>
      </c>
      <c r="E12" s="60">
        <v>6</v>
      </c>
      <c r="F12" s="64">
        <v>1549</v>
      </c>
      <c r="G12" s="60">
        <v>820</v>
      </c>
      <c r="H12" s="64">
        <v>729</v>
      </c>
      <c r="I12" s="60">
        <v>14</v>
      </c>
      <c r="J12" s="60">
        <v>83</v>
      </c>
      <c r="K12" s="64">
        <v>24</v>
      </c>
      <c r="L12" s="60">
        <v>59</v>
      </c>
      <c r="M12" s="64">
        <v>9</v>
      </c>
      <c r="N12" s="60">
        <v>0</v>
      </c>
      <c r="O12" s="64">
        <v>9</v>
      </c>
      <c r="P12" s="214"/>
      <c r="Q12" s="60">
        <v>25</v>
      </c>
      <c r="R12" s="60">
        <v>19052</v>
      </c>
      <c r="S12" s="60">
        <v>75169</v>
      </c>
      <c r="T12" s="60">
        <v>4431</v>
      </c>
    </row>
    <row r="13" spans="1:20" x14ac:dyDescent="0.15">
      <c r="A13" s="205" t="s">
        <v>274</v>
      </c>
      <c r="B13" s="60">
        <v>4</v>
      </c>
      <c r="C13" s="60"/>
      <c r="D13" s="60">
        <v>59</v>
      </c>
      <c r="E13" s="60">
        <v>6</v>
      </c>
      <c r="F13" s="60">
        <v>1562</v>
      </c>
      <c r="G13" s="60">
        <v>802</v>
      </c>
      <c r="H13" s="60">
        <v>760</v>
      </c>
      <c r="I13" s="60">
        <v>15</v>
      </c>
      <c r="J13" s="60">
        <v>82</v>
      </c>
      <c r="K13" s="60">
        <v>26</v>
      </c>
      <c r="L13" s="60">
        <v>56</v>
      </c>
      <c r="M13" s="60">
        <v>8</v>
      </c>
      <c r="N13" s="60">
        <v>1</v>
      </c>
      <c r="O13" s="63">
        <v>7</v>
      </c>
      <c r="P13" s="214"/>
      <c r="Q13" s="60">
        <v>25</v>
      </c>
      <c r="R13" s="60">
        <v>19052</v>
      </c>
      <c r="S13" s="60">
        <v>75169</v>
      </c>
      <c r="T13" s="60">
        <v>4431</v>
      </c>
    </row>
    <row r="14" spans="1:20" x14ac:dyDescent="0.15">
      <c r="A14" s="205" t="s">
        <v>91</v>
      </c>
      <c r="B14" s="60">
        <v>4</v>
      </c>
      <c r="C14" s="60"/>
      <c r="D14" s="60">
        <v>56</v>
      </c>
      <c r="E14" s="60">
        <v>6</v>
      </c>
      <c r="F14" s="60">
        <v>1577</v>
      </c>
      <c r="G14" s="60">
        <v>794</v>
      </c>
      <c r="H14" s="60">
        <v>783</v>
      </c>
      <c r="I14" s="60">
        <v>19</v>
      </c>
      <c r="J14" s="60">
        <v>80</v>
      </c>
      <c r="K14" s="60">
        <v>25</v>
      </c>
      <c r="L14" s="60">
        <v>55</v>
      </c>
      <c r="M14" s="60">
        <v>8</v>
      </c>
      <c r="N14" s="60">
        <v>2</v>
      </c>
      <c r="O14" s="63">
        <v>6</v>
      </c>
      <c r="P14" s="214"/>
      <c r="Q14" s="60">
        <v>25</v>
      </c>
      <c r="R14" s="60">
        <v>19052</v>
      </c>
      <c r="S14" s="60">
        <v>75169</v>
      </c>
      <c r="T14" s="60">
        <v>4431</v>
      </c>
    </row>
    <row r="15" spans="1:20" x14ac:dyDescent="0.15">
      <c r="A15" s="205" t="s">
        <v>275</v>
      </c>
      <c r="B15" s="60">
        <v>4</v>
      </c>
      <c r="C15" s="60"/>
      <c r="D15" s="60">
        <v>58</v>
      </c>
      <c r="E15" s="60">
        <v>8</v>
      </c>
      <c r="F15" s="60">
        <v>1573</v>
      </c>
      <c r="G15" s="60">
        <v>782</v>
      </c>
      <c r="H15" s="60">
        <v>791</v>
      </c>
      <c r="I15" s="60">
        <v>17</v>
      </c>
      <c r="J15" s="60">
        <v>84</v>
      </c>
      <c r="K15" s="60">
        <v>27</v>
      </c>
      <c r="L15" s="60">
        <v>57</v>
      </c>
      <c r="M15" s="60">
        <v>8</v>
      </c>
      <c r="N15" s="60">
        <v>2</v>
      </c>
      <c r="O15" s="63">
        <v>6</v>
      </c>
      <c r="P15" s="214"/>
      <c r="Q15" s="60">
        <v>25</v>
      </c>
      <c r="R15" s="60">
        <v>19052</v>
      </c>
      <c r="S15" s="60">
        <v>75113</v>
      </c>
      <c r="T15" s="60">
        <v>4431</v>
      </c>
    </row>
    <row r="16" spans="1:20" x14ac:dyDescent="0.15">
      <c r="A16" s="203" t="s">
        <v>342</v>
      </c>
      <c r="B16" s="60">
        <v>4</v>
      </c>
      <c r="C16" s="64"/>
      <c r="D16" s="60">
        <v>59</v>
      </c>
      <c r="E16" s="60">
        <v>9</v>
      </c>
      <c r="F16" s="60">
        <f>G16+H16</f>
        <v>1525</v>
      </c>
      <c r="G16" s="60">
        <v>767</v>
      </c>
      <c r="H16" s="60">
        <v>758</v>
      </c>
      <c r="I16" s="60">
        <v>17</v>
      </c>
      <c r="J16" s="60">
        <f>K16+L16</f>
        <v>82</v>
      </c>
      <c r="K16" s="60">
        <v>27</v>
      </c>
      <c r="L16" s="60">
        <v>55</v>
      </c>
      <c r="M16" s="60">
        <v>8</v>
      </c>
      <c r="N16" s="60">
        <v>1</v>
      </c>
      <c r="O16" s="63">
        <v>7</v>
      </c>
      <c r="P16" s="214"/>
      <c r="Q16" s="60">
        <v>25</v>
      </c>
      <c r="R16" s="60">
        <v>19052</v>
      </c>
      <c r="S16" s="60">
        <v>75113</v>
      </c>
      <c r="T16" s="60">
        <v>4431</v>
      </c>
    </row>
    <row r="17" spans="1:20" x14ac:dyDescent="0.15">
      <c r="A17" s="203" t="s">
        <v>135</v>
      </c>
      <c r="B17" s="60">
        <v>4</v>
      </c>
      <c r="C17" s="64"/>
      <c r="D17" s="60">
        <v>60</v>
      </c>
      <c r="E17" s="60">
        <v>10</v>
      </c>
      <c r="F17" s="60">
        <v>1495</v>
      </c>
      <c r="G17" s="60">
        <v>771</v>
      </c>
      <c r="H17" s="60">
        <v>724</v>
      </c>
      <c r="I17" s="60">
        <v>17</v>
      </c>
      <c r="J17" s="60">
        <v>82</v>
      </c>
      <c r="K17" s="60">
        <v>27</v>
      </c>
      <c r="L17" s="60">
        <v>55</v>
      </c>
      <c r="M17" s="60">
        <v>9</v>
      </c>
      <c r="N17" s="60">
        <v>3</v>
      </c>
      <c r="O17" s="63">
        <v>6</v>
      </c>
      <c r="P17" s="214"/>
      <c r="Q17" s="60">
        <v>25</v>
      </c>
      <c r="R17" s="60">
        <v>19052</v>
      </c>
      <c r="S17" s="60">
        <v>75113</v>
      </c>
      <c r="T17" s="60">
        <v>4431</v>
      </c>
    </row>
    <row r="18" spans="1:20" x14ac:dyDescent="0.15">
      <c r="A18" s="203" t="s">
        <v>145</v>
      </c>
      <c r="B18" s="60">
        <v>4</v>
      </c>
      <c r="C18" s="60"/>
      <c r="D18" s="60">
        <v>61</v>
      </c>
      <c r="E18" s="60">
        <v>10</v>
      </c>
      <c r="F18" s="60">
        <v>1496</v>
      </c>
      <c r="G18" s="60">
        <v>773</v>
      </c>
      <c r="H18" s="60">
        <v>723</v>
      </c>
      <c r="I18" s="60">
        <v>16</v>
      </c>
      <c r="J18" s="60">
        <v>81</v>
      </c>
      <c r="K18" s="60">
        <v>28</v>
      </c>
      <c r="L18" s="60">
        <v>53</v>
      </c>
      <c r="M18" s="60">
        <v>8</v>
      </c>
      <c r="N18" s="60">
        <v>3</v>
      </c>
      <c r="O18" s="63">
        <v>5</v>
      </c>
      <c r="P18" s="214"/>
      <c r="Q18" s="60">
        <v>25</v>
      </c>
      <c r="R18" s="60">
        <v>19052</v>
      </c>
      <c r="S18" s="60">
        <v>75113</v>
      </c>
      <c r="T18" s="60">
        <v>4431</v>
      </c>
    </row>
    <row r="19" spans="1:20" x14ac:dyDescent="0.15">
      <c r="A19" s="203" t="s">
        <v>343</v>
      </c>
      <c r="B19" s="60">
        <v>4</v>
      </c>
      <c r="C19" s="60"/>
      <c r="D19" s="60">
        <v>59</v>
      </c>
      <c r="E19" s="60">
        <v>9</v>
      </c>
      <c r="F19" s="60">
        <v>1462</v>
      </c>
      <c r="G19" s="60">
        <v>754</v>
      </c>
      <c r="H19" s="60">
        <v>708</v>
      </c>
      <c r="I19" s="60">
        <v>16</v>
      </c>
      <c r="J19" s="60">
        <v>81</v>
      </c>
      <c r="K19" s="60">
        <v>30</v>
      </c>
      <c r="L19" s="60">
        <v>51</v>
      </c>
      <c r="M19" s="60">
        <v>9</v>
      </c>
      <c r="N19" s="60">
        <v>3</v>
      </c>
      <c r="O19" s="63">
        <v>6</v>
      </c>
      <c r="P19" s="214"/>
      <c r="Q19" s="60">
        <v>25</v>
      </c>
      <c r="R19" s="60">
        <v>19052</v>
      </c>
      <c r="S19" s="60">
        <v>75113</v>
      </c>
      <c r="T19" s="60">
        <v>4431</v>
      </c>
    </row>
    <row r="20" spans="1:20" x14ac:dyDescent="0.15">
      <c r="A20" s="203" t="s">
        <v>345</v>
      </c>
      <c r="B20" s="60">
        <v>4</v>
      </c>
      <c r="C20" s="60"/>
      <c r="D20" s="60">
        <v>56</v>
      </c>
      <c r="E20" s="60">
        <v>8</v>
      </c>
      <c r="F20" s="60">
        <v>1417</v>
      </c>
      <c r="G20" s="60">
        <v>727</v>
      </c>
      <c r="H20" s="60">
        <v>690</v>
      </c>
      <c r="I20" s="60">
        <v>16</v>
      </c>
      <c r="J20" s="60">
        <v>81</v>
      </c>
      <c r="K20" s="60">
        <v>32</v>
      </c>
      <c r="L20" s="60">
        <v>49</v>
      </c>
      <c r="M20" s="60">
        <v>9</v>
      </c>
      <c r="N20" s="60">
        <v>3</v>
      </c>
      <c r="O20" s="60">
        <v>6</v>
      </c>
      <c r="P20" s="215"/>
      <c r="Q20" s="60">
        <v>25</v>
      </c>
      <c r="R20" s="60">
        <v>18879</v>
      </c>
      <c r="S20" s="60">
        <v>75113</v>
      </c>
      <c r="T20" s="60">
        <v>4431</v>
      </c>
    </row>
    <row r="21" spans="1:20" x14ac:dyDescent="0.15">
      <c r="A21" s="203" t="s">
        <v>78</v>
      </c>
      <c r="B21" s="60">
        <v>4</v>
      </c>
      <c r="C21" s="60"/>
      <c r="D21" s="60">
        <v>54</v>
      </c>
      <c r="E21" s="60">
        <v>8</v>
      </c>
      <c r="F21" s="60">
        <v>1384</v>
      </c>
      <c r="G21" s="60">
        <v>708</v>
      </c>
      <c r="H21" s="60">
        <v>675</v>
      </c>
      <c r="I21" s="60">
        <v>19</v>
      </c>
      <c r="J21" s="60">
        <v>80</v>
      </c>
      <c r="K21" s="60">
        <v>27</v>
      </c>
      <c r="L21" s="60">
        <v>53</v>
      </c>
      <c r="M21" s="60">
        <v>8</v>
      </c>
      <c r="N21" s="60">
        <v>2</v>
      </c>
      <c r="O21" s="60">
        <v>6</v>
      </c>
      <c r="P21" s="215"/>
      <c r="Q21" s="60">
        <v>25</v>
      </c>
      <c r="R21" s="60">
        <v>18879</v>
      </c>
      <c r="S21" s="60">
        <v>75113</v>
      </c>
      <c r="T21" s="60">
        <v>4431</v>
      </c>
    </row>
    <row r="22" spans="1:20" x14ac:dyDescent="0.15">
      <c r="A22" s="203" t="s">
        <v>544</v>
      </c>
      <c r="B22" s="60">
        <v>4</v>
      </c>
      <c r="C22" s="60"/>
      <c r="D22" s="60">
        <v>57</v>
      </c>
      <c r="E22" s="60">
        <v>9</v>
      </c>
      <c r="F22" s="60">
        <v>1361</v>
      </c>
      <c r="G22" s="60">
        <v>704</v>
      </c>
      <c r="H22" s="60">
        <v>657</v>
      </c>
      <c r="I22" s="60">
        <v>22</v>
      </c>
      <c r="J22" s="60">
        <v>88</v>
      </c>
      <c r="K22" s="60">
        <v>27</v>
      </c>
      <c r="L22" s="60">
        <v>61</v>
      </c>
      <c r="M22" s="60">
        <v>7</v>
      </c>
      <c r="N22" s="60">
        <v>1</v>
      </c>
      <c r="O22" s="60">
        <v>6</v>
      </c>
      <c r="P22" s="215"/>
      <c r="Q22" s="60">
        <v>25</v>
      </c>
      <c r="R22" s="60">
        <v>18879</v>
      </c>
      <c r="S22" s="60">
        <v>75113</v>
      </c>
      <c r="T22" s="60">
        <v>4431</v>
      </c>
    </row>
    <row r="23" spans="1:20" x14ac:dyDescent="0.15">
      <c r="A23" s="203" t="s">
        <v>447</v>
      </c>
      <c r="B23" s="60">
        <v>4</v>
      </c>
      <c r="C23" s="60"/>
      <c r="D23" s="60">
        <v>57</v>
      </c>
      <c r="E23" s="60">
        <v>10</v>
      </c>
      <c r="F23" s="60">
        <f>G23+H23</f>
        <v>1368</v>
      </c>
      <c r="G23" s="60">
        <v>713</v>
      </c>
      <c r="H23" s="60">
        <v>655</v>
      </c>
      <c r="I23" s="60">
        <v>32</v>
      </c>
      <c r="J23" s="60">
        <f>K23+L23</f>
        <v>84</v>
      </c>
      <c r="K23" s="60">
        <v>27</v>
      </c>
      <c r="L23" s="60">
        <v>57</v>
      </c>
      <c r="M23" s="60">
        <f>N23+O23</f>
        <v>4</v>
      </c>
      <c r="N23" s="60">
        <v>1</v>
      </c>
      <c r="O23" s="60">
        <v>3</v>
      </c>
      <c r="P23" s="215"/>
      <c r="Q23" s="60">
        <v>25</v>
      </c>
      <c r="R23" s="60">
        <v>18879</v>
      </c>
      <c r="S23" s="60">
        <v>75113</v>
      </c>
      <c r="T23" s="60">
        <v>4431</v>
      </c>
    </row>
    <row r="24" spans="1:20" x14ac:dyDescent="0.15">
      <c r="A24" s="203" t="s">
        <v>378</v>
      </c>
      <c r="B24" s="60">
        <v>4</v>
      </c>
      <c r="C24" s="60"/>
      <c r="D24" s="60">
        <v>54</v>
      </c>
      <c r="E24" s="60">
        <v>9</v>
      </c>
      <c r="F24" s="60">
        <v>1324</v>
      </c>
      <c r="G24" s="60">
        <v>682</v>
      </c>
      <c r="H24" s="60">
        <v>642</v>
      </c>
      <c r="I24" s="60">
        <v>33</v>
      </c>
      <c r="J24" s="60">
        <v>86</v>
      </c>
      <c r="K24" s="60">
        <v>27</v>
      </c>
      <c r="L24" s="60">
        <v>59</v>
      </c>
      <c r="M24" s="60">
        <v>8</v>
      </c>
      <c r="N24" s="60">
        <v>2</v>
      </c>
      <c r="O24" s="60">
        <v>6</v>
      </c>
      <c r="P24" s="215"/>
      <c r="Q24" s="60">
        <v>25</v>
      </c>
      <c r="R24" s="60">
        <v>18879</v>
      </c>
      <c r="S24" s="60">
        <v>75113</v>
      </c>
      <c r="T24" s="60">
        <v>4431</v>
      </c>
    </row>
    <row r="25" spans="1:20" x14ac:dyDescent="0.15">
      <c r="A25" s="203" t="s">
        <v>545</v>
      </c>
      <c r="B25" s="60">
        <v>4</v>
      </c>
      <c r="C25" s="60"/>
      <c r="D25" s="60">
        <v>57</v>
      </c>
      <c r="E25" s="60">
        <v>9</v>
      </c>
      <c r="F25" s="60">
        <v>1338</v>
      </c>
      <c r="G25" s="60">
        <v>665</v>
      </c>
      <c r="H25" s="60">
        <v>673</v>
      </c>
      <c r="I25" s="60">
        <v>33</v>
      </c>
      <c r="J25" s="60">
        <v>89</v>
      </c>
      <c r="K25" s="60">
        <v>29</v>
      </c>
      <c r="L25" s="60">
        <v>60</v>
      </c>
      <c r="M25" s="60">
        <v>8</v>
      </c>
      <c r="N25" s="60">
        <v>2</v>
      </c>
      <c r="O25" s="60">
        <v>6</v>
      </c>
      <c r="P25" s="215"/>
      <c r="Q25" s="60">
        <v>25</v>
      </c>
      <c r="R25" s="60">
        <v>18606</v>
      </c>
      <c r="S25" s="60">
        <v>75113</v>
      </c>
      <c r="T25" s="60">
        <v>4431</v>
      </c>
    </row>
    <row r="26" spans="1:20" x14ac:dyDescent="0.15">
      <c r="A26" s="203" t="s">
        <v>546</v>
      </c>
      <c r="B26" s="60">
        <v>4</v>
      </c>
      <c r="C26" s="60"/>
      <c r="D26" s="60">
        <v>54</v>
      </c>
      <c r="E26" s="60">
        <v>8</v>
      </c>
      <c r="F26" s="60">
        <v>1326</v>
      </c>
      <c r="G26" s="60">
        <v>678</v>
      </c>
      <c r="H26" s="60">
        <v>648</v>
      </c>
      <c r="I26" s="60">
        <v>38</v>
      </c>
      <c r="J26" s="60">
        <v>94</v>
      </c>
      <c r="K26" s="60">
        <v>31</v>
      </c>
      <c r="L26" s="60">
        <v>63</v>
      </c>
      <c r="M26" s="60">
        <v>8</v>
      </c>
      <c r="N26" s="60">
        <v>2</v>
      </c>
      <c r="O26" s="60">
        <v>6</v>
      </c>
      <c r="P26" s="215"/>
      <c r="Q26" s="60">
        <v>25</v>
      </c>
      <c r="R26" s="60">
        <v>18606</v>
      </c>
      <c r="S26" s="60">
        <v>75113</v>
      </c>
      <c r="T26" s="60">
        <v>4431</v>
      </c>
    </row>
    <row r="27" spans="1:20" x14ac:dyDescent="0.15">
      <c r="A27" s="203" t="s">
        <v>548</v>
      </c>
      <c r="B27" s="60">
        <v>4</v>
      </c>
      <c r="C27" s="60"/>
      <c r="D27" s="60">
        <v>56</v>
      </c>
      <c r="E27" s="60">
        <v>9</v>
      </c>
      <c r="F27" s="60">
        <v>1319</v>
      </c>
      <c r="G27" s="60">
        <v>683</v>
      </c>
      <c r="H27" s="60">
        <v>636</v>
      </c>
      <c r="I27" s="60">
        <v>38</v>
      </c>
      <c r="J27" s="60">
        <v>96</v>
      </c>
      <c r="K27" s="60">
        <v>32</v>
      </c>
      <c r="L27" s="60">
        <v>64</v>
      </c>
      <c r="M27" s="60">
        <v>8</v>
      </c>
      <c r="N27" s="60">
        <v>2</v>
      </c>
      <c r="O27" s="60">
        <v>6</v>
      </c>
      <c r="P27" s="215"/>
      <c r="Q27" s="60">
        <v>25</v>
      </c>
      <c r="R27" s="60">
        <v>18606</v>
      </c>
      <c r="S27" s="60">
        <v>75113</v>
      </c>
      <c r="T27" s="60">
        <v>4431</v>
      </c>
    </row>
    <row r="28" spans="1:20" x14ac:dyDescent="0.15">
      <c r="A28" s="203" t="s">
        <v>293</v>
      </c>
      <c r="B28" s="60">
        <v>4</v>
      </c>
      <c r="C28" s="60"/>
      <c r="D28" s="60">
        <v>58</v>
      </c>
      <c r="E28" s="60">
        <v>10</v>
      </c>
      <c r="F28" s="60">
        <v>1318</v>
      </c>
      <c r="G28" s="60">
        <v>685</v>
      </c>
      <c r="H28" s="60">
        <v>633</v>
      </c>
      <c r="I28" s="60">
        <v>38</v>
      </c>
      <c r="J28" s="60">
        <v>101</v>
      </c>
      <c r="K28" s="60">
        <v>34</v>
      </c>
      <c r="L28" s="60">
        <v>67</v>
      </c>
      <c r="M28" s="60">
        <v>8</v>
      </c>
      <c r="N28" s="60">
        <v>2</v>
      </c>
      <c r="O28" s="60">
        <v>6</v>
      </c>
      <c r="P28" s="215"/>
      <c r="Q28" s="60">
        <v>25</v>
      </c>
      <c r="R28" s="60">
        <v>18606</v>
      </c>
      <c r="S28" s="60">
        <v>75113</v>
      </c>
      <c r="T28" s="60">
        <v>4431</v>
      </c>
    </row>
    <row r="29" spans="1:20" x14ac:dyDescent="0.15">
      <c r="A29" s="203" t="s">
        <v>296</v>
      </c>
      <c r="B29" s="60">
        <v>4</v>
      </c>
      <c r="C29" s="60"/>
      <c r="D29" s="60">
        <v>56</v>
      </c>
      <c r="E29" s="60">
        <v>10</v>
      </c>
      <c r="F29" s="60">
        <v>1264</v>
      </c>
      <c r="G29" s="60">
        <v>660</v>
      </c>
      <c r="H29" s="60">
        <v>604</v>
      </c>
      <c r="I29" s="60">
        <v>42</v>
      </c>
      <c r="J29" s="60">
        <v>102</v>
      </c>
      <c r="K29" s="60">
        <v>38</v>
      </c>
      <c r="L29" s="60">
        <v>64</v>
      </c>
      <c r="M29" s="60">
        <v>9</v>
      </c>
      <c r="N29" s="60">
        <v>2</v>
      </c>
      <c r="O29" s="60">
        <v>7</v>
      </c>
      <c r="P29" s="215"/>
      <c r="Q29" s="60">
        <v>25</v>
      </c>
      <c r="R29" s="60">
        <v>18606</v>
      </c>
      <c r="S29" s="60">
        <v>75113</v>
      </c>
      <c r="T29" s="60">
        <v>4431</v>
      </c>
    </row>
    <row r="30" spans="1:20" x14ac:dyDescent="0.15">
      <c r="A30" s="203" t="s">
        <v>710</v>
      </c>
      <c r="B30" s="60">
        <v>4</v>
      </c>
      <c r="C30" s="60"/>
      <c r="D30" s="60">
        <v>57</v>
      </c>
      <c r="E30" s="60">
        <v>11</v>
      </c>
      <c r="F30" s="60">
        <v>1230</v>
      </c>
      <c r="G30" s="60">
        <v>643</v>
      </c>
      <c r="H30" s="60">
        <v>587</v>
      </c>
      <c r="I30" s="60">
        <v>46</v>
      </c>
      <c r="J30" s="60">
        <v>110</v>
      </c>
      <c r="K30" s="60">
        <v>38</v>
      </c>
      <c r="L30" s="60">
        <v>72</v>
      </c>
      <c r="M30" s="60">
        <v>13</v>
      </c>
      <c r="N30" s="60">
        <v>2</v>
      </c>
      <c r="O30" s="60">
        <v>11</v>
      </c>
      <c r="P30" s="215"/>
      <c r="Q30" s="60">
        <v>25</v>
      </c>
      <c r="R30" s="60">
        <v>18606</v>
      </c>
      <c r="S30" s="60">
        <v>75113</v>
      </c>
      <c r="T30" s="60">
        <v>4431</v>
      </c>
    </row>
    <row r="31" spans="1:20" x14ac:dyDescent="0.15">
      <c r="A31" s="203" t="s">
        <v>714</v>
      </c>
      <c r="B31" s="60">
        <v>4</v>
      </c>
      <c r="C31" s="60"/>
      <c r="D31" s="60">
        <v>58</v>
      </c>
      <c r="E31" s="60">
        <v>11</v>
      </c>
      <c r="F31" s="60">
        <v>1194</v>
      </c>
      <c r="G31" s="60">
        <v>634</v>
      </c>
      <c r="H31" s="60">
        <v>560</v>
      </c>
      <c r="I31" s="60">
        <v>42</v>
      </c>
      <c r="J31" s="60">
        <v>111</v>
      </c>
      <c r="K31" s="60">
        <v>36</v>
      </c>
      <c r="L31" s="60">
        <v>75</v>
      </c>
      <c r="M31" s="60">
        <v>15</v>
      </c>
      <c r="N31" s="60">
        <v>2</v>
      </c>
      <c r="O31" s="60">
        <v>13</v>
      </c>
      <c r="P31" s="216"/>
      <c r="Q31" s="60">
        <v>25</v>
      </c>
      <c r="R31" s="60">
        <v>18606</v>
      </c>
      <c r="S31" s="60">
        <v>75113</v>
      </c>
      <c r="T31" s="60">
        <v>4431</v>
      </c>
    </row>
    <row r="32" spans="1:20" s="219" customFormat="1" x14ac:dyDescent="0.15">
      <c r="A32" s="203" t="s">
        <v>760</v>
      </c>
      <c r="B32" s="217">
        <v>4</v>
      </c>
      <c r="C32" s="217"/>
      <c r="D32" s="217">
        <v>58</v>
      </c>
      <c r="E32" s="217">
        <v>10</v>
      </c>
      <c r="F32" s="217">
        <v>1188</v>
      </c>
      <c r="G32" s="217">
        <v>607</v>
      </c>
      <c r="H32" s="217">
        <v>581</v>
      </c>
      <c r="I32" s="217">
        <v>45</v>
      </c>
      <c r="J32" s="217">
        <v>112</v>
      </c>
      <c r="K32" s="217">
        <v>36</v>
      </c>
      <c r="L32" s="217">
        <v>76</v>
      </c>
      <c r="M32" s="217">
        <v>16</v>
      </c>
      <c r="N32" s="217">
        <v>3</v>
      </c>
      <c r="O32" s="217">
        <v>13</v>
      </c>
      <c r="P32" s="218"/>
      <c r="Q32" s="217">
        <v>25</v>
      </c>
      <c r="R32" s="217">
        <v>18606</v>
      </c>
      <c r="S32" s="217">
        <v>75113</v>
      </c>
      <c r="T32" s="217">
        <v>4431</v>
      </c>
    </row>
    <row r="33" spans="1:20" x14ac:dyDescent="0.15">
      <c r="A33" s="134" t="s">
        <v>552</v>
      </c>
    </row>
    <row r="35" spans="1:20" x14ac:dyDescent="0.15">
      <c r="A35" s="57" t="s">
        <v>554</v>
      </c>
    </row>
    <row r="36" spans="1:20" x14ac:dyDescent="0.15">
      <c r="A36" s="467" t="s">
        <v>526</v>
      </c>
      <c r="B36" s="467" t="s">
        <v>170</v>
      </c>
      <c r="C36" s="467"/>
      <c r="D36" s="471" t="s">
        <v>508</v>
      </c>
      <c r="E36" s="469"/>
      <c r="F36" s="462" t="s">
        <v>484</v>
      </c>
      <c r="G36" s="470"/>
      <c r="H36" s="470"/>
      <c r="I36" s="463"/>
      <c r="J36" s="467" t="s">
        <v>535</v>
      </c>
      <c r="K36" s="467"/>
      <c r="L36" s="467"/>
      <c r="M36" s="467" t="s">
        <v>10</v>
      </c>
      <c r="N36" s="467"/>
      <c r="O36" s="462"/>
      <c r="P36" s="207"/>
      <c r="Q36" s="467" t="s">
        <v>536</v>
      </c>
      <c r="R36" s="467"/>
      <c r="S36" s="466" t="s">
        <v>433</v>
      </c>
      <c r="T36" s="203" t="s">
        <v>503</v>
      </c>
    </row>
    <row r="37" spans="1:20" ht="21" x14ac:dyDescent="0.15">
      <c r="A37" s="467"/>
      <c r="B37" s="203" t="s">
        <v>174</v>
      </c>
      <c r="C37" s="203" t="s">
        <v>157</v>
      </c>
      <c r="D37" s="208"/>
      <c r="E37" s="209" t="s">
        <v>226</v>
      </c>
      <c r="F37" s="203" t="s">
        <v>6</v>
      </c>
      <c r="G37" s="203" t="s">
        <v>195</v>
      </c>
      <c r="H37" s="203" t="s">
        <v>375</v>
      </c>
      <c r="I37" s="209" t="s">
        <v>549</v>
      </c>
      <c r="J37" s="203" t="s">
        <v>538</v>
      </c>
      <c r="K37" s="203" t="s">
        <v>369</v>
      </c>
      <c r="L37" s="203" t="s">
        <v>321</v>
      </c>
      <c r="M37" s="203" t="s">
        <v>6</v>
      </c>
      <c r="N37" s="203" t="s">
        <v>195</v>
      </c>
      <c r="O37" s="205" t="s">
        <v>321</v>
      </c>
      <c r="P37" s="207"/>
      <c r="Q37" s="203" t="s">
        <v>423</v>
      </c>
      <c r="R37" s="203" t="s">
        <v>541</v>
      </c>
      <c r="S37" s="467"/>
      <c r="T37" s="203" t="s">
        <v>61</v>
      </c>
    </row>
    <row r="38" spans="1:20" hidden="1" x14ac:dyDescent="0.15">
      <c r="A38" s="205" t="s">
        <v>376</v>
      </c>
      <c r="B38" s="180">
        <v>2</v>
      </c>
      <c r="C38" s="122"/>
      <c r="D38" s="180">
        <v>27</v>
      </c>
      <c r="E38" s="180"/>
      <c r="F38" s="180">
        <v>954</v>
      </c>
      <c r="G38" s="180">
        <v>489</v>
      </c>
      <c r="H38" s="180">
        <v>465</v>
      </c>
      <c r="I38" s="180"/>
      <c r="J38" s="180">
        <v>52</v>
      </c>
      <c r="K38" s="180">
        <v>29</v>
      </c>
      <c r="L38" s="180">
        <v>23</v>
      </c>
      <c r="M38" s="180">
        <v>4</v>
      </c>
      <c r="N38" s="68">
        <v>0</v>
      </c>
      <c r="O38" s="210">
        <v>4</v>
      </c>
      <c r="P38" s="211"/>
      <c r="Q38" s="71">
        <v>323</v>
      </c>
      <c r="R38" s="78">
        <v>12104</v>
      </c>
      <c r="S38" s="78">
        <v>87653</v>
      </c>
      <c r="T38" s="78">
        <v>3084</v>
      </c>
    </row>
    <row r="39" spans="1:20" hidden="1" x14ac:dyDescent="0.15">
      <c r="A39" s="205" t="s">
        <v>9</v>
      </c>
      <c r="B39" s="180">
        <v>2</v>
      </c>
      <c r="C39" s="122"/>
      <c r="D39" s="180">
        <v>27</v>
      </c>
      <c r="E39" s="180"/>
      <c r="F39" s="180">
        <v>928</v>
      </c>
      <c r="G39" s="180">
        <v>456</v>
      </c>
      <c r="H39" s="180">
        <v>472</v>
      </c>
      <c r="I39" s="180"/>
      <c r="J39" s="180">
        <v>50</v>
      </c>
      <c r="K39" s="180">
        <v>27</v>
      </c>
      <c r="L39" s="180">
        <v>23</v>
      </c>
      <c r="M39" s="180">
        <v>3</v>
      </c>
      <c r="N39" s="68">
        <v>0</v>
      </c>
      <c r="O39" s="210">
        <v>3</v>
      </c>
      <c r="P39" s="211"/>
      <c r="Q39" s="71">
        <v>323</v>
      </c>
      <c r="R39" s="78">
        <v>12104</v>
      </c>
      <c r="S39" s="71"/>
      <c r="T39" s="71"/>
    </row>
    <row r="40" spans="1:20" hidden="1" x14ac:dyDescent="0.15">
      <c r="A40" s="205" t="s">
        <v>32</v>
      </c>
      <c r="B40" s="180">
        <v>2</v>
      </c>
      <c r="C40" s="122"/>
      <c r="D40" s="180">
        <v>26</v>
      </c>
      <c r="E40" s="180"/>
      <c r="F40" s="180">
        <v>889</v>
      </c>
      <c r="G40" s="180">
        <v>437</v>
      </c>
      <c r="H40" s="180">
        <v>452</v>
      </c>
      <c r="I40" s="180"/>
      <c r="J40" s="180">
        <v>49</v>
      </c>
      <c r="K40" s="180">
        <v>26</v>
      </c>
      <c r="L40" s="180">
        <v>23</v>
      </c>
      <c r="M40" s="180">
        <v>4</v>
      </c>
      <c r="N40" s="68">
        <v>0</v>
      </c>
      <c r="O40" s="210">
        <v>4</v>
      </c>
      <c r="P40" s="211"/>
      <c r="Q40" s="71">
        <v>323</v>
      </c>
      <c r="R40" s="78">
        <v>12104</v>
      </c>
      <c r="S40" s="71"/>
      <c r="T40" s="71"/>
    </row>
    <row r="41" spans="1:20" hidden="1" x14ac:dyDescent="0.15">
      <c r="A41" s="205" t="s">
        <v>555</v>
      </c>
      <c r="B41" s="180">
        <v>2</v>
      </c>
      <c r="C41" s="122"/>
      <c r="D41" s="180">
        <v>27</v>
      </c>
      <c r="E41" s="180"/>
      <c r="F41" s="180">
        <v>873</v>
      </c>
      <c r="G41" s="180">
        <v>448</v>
      </c>
      <c r="H41" s="180">
        <v>425</v>
      </c>
      <c r="I41" s="180"/>
      <c r="J41" s="180">
        <v>52</v>
      </c>
      <c r="K41" s="180">
        <v>29</v>
      </c>
      <c r="L41" s="180">
        <v>23</v>
      </c>
      <c r="M41" s="180">
        <v>3</v>
      </c>
      <c r="N41" s="68">
        <v>0</v>
      </c>
      <c r="O41" s="210">
        <v>3</v>
      </c>
      <c r="P41" s="211"/>
      <c r="Q41" s="71">
        <v>323</v>
      </c>
      <c r="R41" s="78">
        <v>12104</v>
      </c>
      <c r="S41" s="71"/>
      <c r="T41" s="71"/>
    </row>
    <row r="42" spans="1:20" hidden="1" x14ac:dyDescent="0.15">
      <c r="A42" s="203" t="s">
        <v>478</v>
      </c>
      <c r="B42" s="180">
        <v>2</v>
      </c>
      <c r="C42" s="122"/>
      <c r="D42" s="180">
        <v>25</v>
      </c>
      <c r="E42" s="180"/>
      <c r="F42" s="180">
        <v>815</v>
      </c>
      <c r="G42" s="180">
        <v>427</v>
      </c>
      <c r="H42" s="180">
        <v>388</v>
      </c>
      <c r="I42" s="180"/>
      <c r="J42" s="180">
        <v>49</v>
      </c>
      <c r="K42" s="180">
        <v>29</v>
      </c>
      <c r="L42" s="180">
        <v>20</v>
      </c>
      <c r="M42" s="180">
        <v>3</v>
      </c>
      <c r="N42" s="68">
        <v>0</v>
      </c>
      <c r="O42" s="210">
        <v>3</v>
      </c>
      <c r="P42" s="211"/>
      <c r="Q42" s="71">
        <v>323</v>
      </c>
      <c r="R42" s="78">
        <v>12104</v>
      </c>
      <c r="S42" s="71"/>
      <c r="T42" s="71"/>
    </row>
    <row r="43" spans="1:20" hidden="1" x14ac:dyDescent="0.15">
      <c r="A43" s="203" t="s">
        <v>550</v>
      </c>
      <c r="B43" s="180">
        <v>2</v>
      </c>
      <c r="C43" s="203"/>
      <c r="D43" s="180">
        <v>24</v>
      </c>
      <c r="E43" s="180"/>
      <c r="F43" s="180">
        <v>795</v>
      </c>
      <c r="G43" s="180">
        <v>427</v>
      </c>
      <c r="H43" s="180">
        <v>368</v>
      </c>
      <c r="I43" s="180"/>
      <c r="J43" s="180">
        <v>47</v>
      </c>
      <c r="K43" s="180">
        <v>24</v>
      </c>
      <c r="L43" s="180">
        <v>23</v>
      </c>
      <c r="M43" s="180">
        <v>4</v>
      </c>
      <c r="N43" s="68">
        <v>0</v>
      </c>
      <c r="O43" s="210">
        <v>4</v>
      </c>
      <c r="P43" s="211"/>
      <c r="Q43" s="71">
        <v>323</v>
      </c>
      <c r="R43" s="78">
        <v>12104</v>
      </c>
      <c r="S43" s="71"/>
      <c r="T43" s="71"/>
    </row>
    <row r="44" spans="1:20" ht="14.25" hidden="1" customHeight="1" x14ac:dyDescent="0.15">
      <c r="A44" s="203" t="s">
        <v>309</v>
      </c>
      <c r="B44" s="180">
        <v>2</v>
      </c>
      <c r="C44" s="122"/>
      <c r="D44" s="180">
        <v>21</v>
      </c>
      <c r="E44" s="180">
        <v>0</v>
      </c>
      <c r="F44" s="180">
        <v>726</v>
      </c>
      <c r="G44" s="180">
        <v>382</v>
      </c>
      <c r="H44" s="180">
        <v>344</v>
      </c>
      <c r="I44" s="180">
        <v>0</v>
      </c>
      <c r="J44" s="180">
        <v>44</v>
      </c>
      <c r="K44" s="180">
        <v>21</v>
      </c>
      <c r="L44" s="180">
        <v>23</v>
      </c>
      <c r="M44" s="180">
        <v>4</v>
      </c>
      <c r="N44" s="68">
        <v>0</v>
      </c>
      <c r="O44" s="210">
        <v>4</v>
      </c>
      <c r="P44" s="211"/>
      <c r="Q44" s="71">
        <v>323</v>
      </c>
      <c r="R44" s="78">
        <v>12113</v>
      </c>
      <c r="S44" s="78">
        <v>87653</v>
      </c>
      <c r="T44" s="78">
        <v>3084</v>
      </c>
    </row>
    <row r="45" spans="1:20" hidden="1" x14ac:dyDescent="0.15">
      <c r="A45" s="203" t="s">
        <v>497</v>
      </c>
      <c r="B45" s="60">
        <v>2</v>
      </c>
      <c r="C45" s="60"/>
      <c r="D45" s="60">
        <v>23</v>
      </c>
      <c r="E45" s="60">
        <v>2</v>
      </c>
      <c r="F45" s="60">
        <v>722</v>
      </c>
      <c r="G45" s="60">
        <v>380</v>
      </c>
      <c r="H45" s="60">
        <v>342</v>
      </c>
      <c r="I45" s="60">
        <v>3</v>
      </c>
      <c r="J45" s="60">
        <v>47</v>
      </c>
      <c r="K45" s="60">
        <v>21</v>
      </c>
      <c r="L45" s="60">
        <v>26</v>
      </c>
      <c r="M45" s="60">
        <v>4</v>
      </c>
      <c r="N45" s="59">
        <v>0</v>
      </c>
      <c r="O45" s="63">
        <v>4</v>
      </c>
      <c r="P45" s="214"/>
      <c r="Q45" s="60">
        <v>323</v>
      </c>
      <c r="R45" s="60">
        <v>12113</v>
      </c>
      <c r="S45" s="60">
        <v>87653</v>
      </c>
      <c r="T45" s="60">
        <v>3084</v>
      </c>
    </row>
    <row r="46" spans="1:20" hidden="1" x14ac:dyDescent="0.15">
      <c r="A46" s="205" t="s">
        <v>272</v>
      </c>
      <c r="B46" s="60">
        <v>2</v>
      </c>
      <c r="C46" s="64"/>
      <c r="D46" s="60">
        <v>21</v>
      </c>
      <c r="E46" s="60">
        <v>2</v>
      </c>
      <c r="F46" s="64">
        <v>687</v>
      </c>
      <c r="G46" s="60">
        <v>343</v>
      </c>
      <c r="H46" s="64">
        <v>344</v>
      </c>
      <c r="I46" s="60">
        <v>5</v>
      </c>
      <c r="J46" s="60">
        <v>44</v>
      </c>
      <c r="K46" s="64">
        <v>23</v>
      </c>
      <c r="L46" s="60">
        <v>21</v>
      </c>
      <c r="M46" s="64">
        <v>4</v>
      </c>
      <c r="N46" s="59">
        <v>0</v>
      </c>
      <c r="O46" s="64">
        <v>4</v>
      </c>
      <c r="P46" s="214"/>
      <c r="Q46" s="60">
        <v>323</v>
      </c>
      <c r="R46" s="60">
        <v>12113</v>
      </c>
      <c r="S46" s="60">
        <v>87653</v>
      </c>
      <c r="T46" s="60">
        <v>3084</v>
      </c>
    </row>
    <row r="47" spans="1:20" x14ac:dyDescent="0.15">
      <c r="A47" s="205" t="s">
        <v>274</v>
      </c>
      <c r="B47" s="60">
        <v>2</v>
      </c>
      <c r="C47" s="60"/>
      <c r="D47" s="60">
        <v>24</v>
      </c>
      <c r="E47" s="60">
        <v>3</v>
      </c>
      <c r="F47" s="60">
        <v>705</v>
      </c>
      <c r="G47" s="60">
        <v>359</v>
      </c>
      <c r="H47" s="60">
        <v>346</v>
      </c>
      <c r="I47" s="60">
        <v>5</v>
      </c>
      <c r="J47" s="60">
        <v>49</v>
      </c>
      <c r="K47" s="60">
        <v>25</v>
      </c>
      <c r="L47" s="60">
        <v>24</v>
      </c>
      <c r="M47" s="60">
        <v>4</v>
      </c>
      <c r="N47" s="59">
        <v>0</v>
      </c>
      <c r="O47" s="63">
        <v>4</v>
      </c>
      <c r="P47" s="214"/>
      <c r="Q47" s="60">
        <v>323</v>
      </c>
      <c r="R47" s="60">
        <v>12113</v>
      </c>
      <c r="S47" s="60">
        <v>87653</v>
      </c>
      <c r="T47" s="60">
        <v>3084</v>
      </c>
    </row>
    <row r="48" spans="1:20" x14ac:dyDescent="0.15">
      <c r="A48" s="205" t="s">
        <v>91</v>
      </c>
      <c r="B48" s="60">
        <v>2</v>
      </c>
      <c r="C48" s="60"/>
      <c r="D48" s="60">
        <v>23</v>
      </c>
      <c r="E48" s="60">
        <v>2</v>
      </c>
      <c r="F48" s="60">
        <v>710</v>
      </c>
      <c r="G48" s="60">
        <v>379</v>
      </c>
      <c r="H48" s="60">
        <v>331</v>
      </c>
      <c r="I48" s="60">
        <v>3</v>
      </c>
      <c r="J48" s="60">
        <v>46</v>
      </c>
      <c r="K48" s="60">
        <v>26</v>
      </c>
      <c r="L48" s="60">
        <v>20</v>
      </c>
      <c r="M48" s="60">
        <v>4</v>
      </c>
      <c r="N48" s="59">
        <v>0</v>
      </c>
      <c r="O48" s="63">
        <v>4</v>
      </c>
      <c r="P48" s="214"/>
      <c r="Q48" s="60">
        <v>323</v>
      </c>
      <c r="R48" s="60">
        <v>12113</v>
      </c>
      <c r="S48" s="60">
        <v>87653</v>
      </c>
      <c r="T48" s="60">
        <v>3084</v>
      </c>
    </row>
    <row r="49" spans="1:20" x14ac:dyDescent="0.15">
      <c r="A49" s="205" t="s">
        <v>275</v>
      </c>
      <c r="B49" s="60">
        <v>2</v>
      </c>
      <c r="C49" s="60"/>
      <c r="D49" s="60">
        <v>24</v>
      </c>
      <c r="E49" s="60">
        <v>3</v>
      </c>
      <c r="F49" s="60">
        <v>717</v>
      </c>
      <c r="G49" s="60">
        <v>397</v>
      </c>
      <c r="H49" s="60">
        <v>320</v>
      </c>
      <c r="I49" s="60">
        <v>4</v>
      </c>
      <c r="J49" s="60">
        <v>45</v>
      </c>
      <c r="K49" s="60">
        <v>25</v>
      </c>
      <c r="L49" s="60">
        <v>20</v>
      </c>
      <c r="M49" s="60">
        <v>4</v>
      </c>
      <c r="N49" s="59">
        <v>0</v>
      </c>
      <c r="O49" s="63">
        <v>4</v>
      </c>
      <c r="P49" s="214"/>
      <c r="Q49" s="60">
        <v>323</v>
      </c>
      <c r="R49" s="60">
        <v>12113</v>
      </c>
      <c r="S49" s="60">
        <v>87653</v>
      </c>
      <c r="T49" s="60">
        <v>3084</v>
      </c>
    </row>
    <row r="50" spans="1:20" x14ac:dyDescent="0.15">
      <c r="A50" s="203" t="s">
        <v>342</v>
      </c>
      <c r="B50" s="60">
        <v>2</v>
      </c>
      <c r="C50" s="64"/>
      <c r="D50" s="60">
        <v>23</v>
      </c>
      <c r="E50" s="60">
        <v>2</v>
      </c>
      <c r="F50" s="60">
        <f>G50+H50</f>
        <v>728</v>
      </c>
      <c r="G50" s="60">
        <v>386</v>
      </c>
      <c r="H50" s="60">
        <v>342</v>
      </c>
      <c r="I50" s="60">
        <v>3</v>
      </c>
      <c r="J50" s="60">
        <f>K50+L50</f>
        <v>42</v>
      </c>
      <c r="K50" s="60">
        <v>21</v>
      </c>
      <c r="L50" s="60">
        <v>21</v>
      </c>
      <c r="M50" s="60">
        <v>4</v>
      </c>
      <c r="N50" s="59">
        <v>0</v>
      </c>
      <c r="O50" s="63">
        <v>4</v>
      </c>
      <c r="P50" s="214"/>
      <c r="Q50" s="60">
        <v>323</v>
      </c>
      <c r="R50" s="60">
        <v>12113</v>
      </c>
      <c r="S50" s="60">
        <v>87653</v>
      </c>
      <c r="T50" s="60">
        <v>3084</v>
      </c>
    </row>
    <row r="51" spans="1:20" x14ac:dyDescent="0.15">
      <c r="A51" s="203" t="s">
        <v>135</v>
      </c>
      <c r="B51" s="60">
        <v>2</v>
      </c>
      <c r="C51" s="60"/>
      <c r="D51" s="60">
        <v>24</v>
      </c>
      <c r="E51" s="60">
        <v>3</v>
      </c>
      <c r="F51" s="60">
        <v>756</v>
      </c>
      <c r="G51" s="60">
        <v>382</v>
      </c>
      <c r="H51" s="60">
        <v>374</v>
      </c>
      <c r="I51" s="60">
        <v>9</v>
      </c>
      <c r="J51" s="60">
        <v>44</v>
      </c>
      <c r="K51" s="60">
        <v>26</v>
      </c>
      <c r="L51" s="60">
        <v>18</v>
      </c>
      <c r="M51" s="60">
        <v>4</v>
      </c>
      <c r="N51" s="59">
        <v>0</v>
      </c>
      <c r="O51" s="63">
        <v>4</v>
      </c>
      <c r="P51" s="214"/>
      <c r="Q51" s="60">
        <v>323</v>
      </c>
      <c r="R51" s="60">
        <v>12113</v>
      </c>
      <c r="S51" s="60">
        <v>87653</v>
      </c>
      <c r="T51" s="60">
        <v>3084</v>
      </c>
    </row>
    <row r="52" spans="1:20" x14ac:dyDescent="0.15">
      <c r="A52" s="203" t="s">
        <v>145</v>
      </c>
      <c r="B52" s="60">
        <v>2</v>
      </c>
      <c r="C52" s="60"/>
      <c r="D52" s="60">
        <v>24</v>
      </c>
      <c r="E52" s="60">
        <v>3</v>
      </c>
      <c r="F52" s="60">
        <v>777</v>
      </c>
      <c r="G52" s="60">
        <v>390</v>
      </c>
      <c r="H52" s="60">
        <v>387</v>
      </c>
      <c r="I52" s="60">
        <v>7</v>
      </c>
      <c r="J52" s="60">
        <v>50</v>
      </c>
      <c r="K52" s="60">
        <v>25</v>
      </c>
      <c r="L52" s="60">
        <v>25</v>
      </c>
      <c r="M52" s="60">
        <v>4</v>
      </c>
      <c r="N52" s="60">
        <v>0</v>
      </c>
      <c r="O52" s="63">
        <v>4</v>
      </c>
      <c r="P52" s="214"/>
      <c r="Q52" s="60">
        <v>323</v>
      </c>
      <c r="R52" s="60">
        <v>12113</v>
      </c>
      <c r="S52" s="60">
        <v>87653</v>
      </c>
      <c r="T52" s="60">
        <v>3084</v>
      </c>
    </row>
    <row r="53" spans="1:20" x14ac:dyDescent="0.15">
      <c r="A53" s="203" t="s">
        <v>343</v>
      </c>
      <c r="B53" s="60">
        <v>2</v>
      </c>
      <c r="C53" s="60"/>
      <c r="D53" s="60">
        <v>24</v>
      </c>
      <c r="E53" s="60">
        <v>3</v>
      </c>
      <c r="F53" s="60">
        <v>768</v>
      </c>
      <c r="G53" s="60">
        <v>383</v>
      </c>
      <c r="H53" s="60">
        <v>385</v>
      </c>
      <c r="I53" s="60">
        <v>7</v>
      </c>
      <c r="J53" s="60">
        <v>47</v>
      </c>
      <c r="K53" s="60">
        <v>23</v>
      </c>
      <c r="L53" s="60">
        <v>24</v>
      </c>
      <c r="M53" s="60">
        <v>4</v>
      </c>
      <c r="N53" s="60">
        <v>0</v>
      </c>
      <c r="O53" s="63">
        <v>4</v>
      </c>
      <c r="P53" s="214"/>
      <c r="Q53" s="60">
        <v>323</v>
      </c>
      <c r="R53" s="60">
        <v>12113</v>
      </c>
      <c r="S53" s="60">
        <v>87653</v>
      </c>
      <c r="T53" s="60">
        <v>3084</v>
      </c>
    </row>
    <row r="54" spans="1:20" x14ac:dyDescent="0.15">
      <c r="A54" s="203" t="s">
        <v>345</v>
      </c>
      <c r="B54" s="60">
        <v>2</v>
      </c>
      <c r="C54" s="60"/>
      <c r="D54" s="60">
        <v>24</v>
      </c>
      <c r="E54" s="60">
        <v>3</v>
      </c>
      <c r="F54" s="60">
        <v>737</v>
      </c>
      <c r="G54" s="60">
        <v>371</v>
      </c>
      <c r="H54" s="60">
        <v>366</v>
      </c>
      <c r="I54" s="60">
        <v>5</v>
      </c>
      <c r="J54" s="60">
        <v>48</v>
      </c>
      <c r="K54" s="60">
        <v>29</v>
      </c>
      <c r="L54" s="60">
        <v>19</v>
      </c>
      <c r="M54" s="60">
        <v>3</v>
      </c>
      <c r="N54" s="60">
        <v>0</v>
      </c>
      <c r="O54" s="60">
        <v>3</v>
      </c>
      <c r="P54" s="215"/>
      <c r="Q54" s="60">
        <v>323</v>
      </c>
      <c r="R54" s="60">
        <v>12104</v>
      </c>
      <c r="S54" s="60">
        <v>87653</v>
      </c>
      <c r="T54" s="60">
        <v>3084</v>
      </c>
    </row>
    <row r="55" spans="1:20" x14ac:dyDescent="0.15">
      <c r="A55" s="203" t="s">
        <v>78</v>
      </c>
      <c r="B55" s="60">
        <v>2</v>
      </c>
      <c r="C55" s="60"/>
      <c r="D55" s="60">
        <v>24</v>
      </c>
      <c r="E55" s="60">
        <v>3</v>
      </c>
      <c r="F55" s="60">
        <v>724</v>
      </c>
      <c r="G55" s="60">
        <v>357</v>
      </c>
      <c r="H55" s="60">
        <v>367</v>
      </c>
      <c r="I55" s="60">
        <v>5</v>
      </c>
      <c r="J55" s="60">
        <v>47</v>
      </c>
      <c r="K55" s="60">
        <v>27</v>
      </c>
      <c r="L55" s="60">
        <v>20</v>
      </c>
      <c r="M55" s="60">
        <v>4</v>
      </c>
      <c r="N55" s="60">
        <v>2</v>
      </c>
      <c r="O55" s="60">
        <v>2</v>
      </c>
      <c r="P55" s="215"/>
      <c r="Q55" s="60">
        <v>323</v>
      </c>
      <c r="R55" s="60">
        <v>12104</v>
      </c>
      <c r="S55" s="60">
        <v>87653</v>
      </c>
      <c r="T55" s="60">
        <v>3084</v>
      </c>
    </row>
    <row r="56" spans="1:20" x14ac:dyDescent="0.15">
      <c r="A56" s="205" t="s">
        <v>544</v>
      </c>
      <c r="B56" s="60">
        <v>2</v>
      </c>
      <c r="C56" s="60"/>
      <c r="D56" s="60">
        <v>24</v>
      </c>
      <c r="E56" s="60">
        <v>3</v>
      </c>
      <c r="F56" s="60">
        <v>716</v>
      </c>
      <c r="G56" s="60">
        <v>369</v>
      </c>
      <c r="H56" s="60">
        <v>347</v>
      </c>
      <c r="I56" s="60">
        <v>7</v>
      </c>
      <c r="J56" s="60">
        <v>53</v>
      </c>
      <c r="K56" s="60">
        <v>29</v>
      </c>
      <c r="L56" s="60">
        <v>24</v>
      </c>
      <c r="M56" s="60">
        <v>4</v>
      </c>
      <c r="N56" s="60">
        <v>2</v>
      </c>
      <c r="O56" s="60">
        <v>2</v>
      </c>
      <c r="P56" s="215"/>
      <c r="Q56" s="60">
        <v>323</v>
      </c>
      <c r="R56" s="60">
        <v>12104</v>
      </c>
      <c r="S56" s="60">
        <v>87653</v>
      </c>
      <c r="T56" s="60">
        <v>3084</v>
      </c>
    </row>
    <row r="57" spans="1:20" x14ac:dyDescent="0.15">
      <c r="A57" s="205" t="s">
        <v>447</v>
      </c>
      <c r="B57" s="60">
        <v>2</v>
      </c>
      <c r="C57" s="60"/>
      <c r="D57" s="60">
        <v>24</v>
      </c>
      <c r="E57" s="60">
        <v>3</v>
      </c>
      <c r="F57" s="60">
        <f>G57+H57</f>
        <v>719</v>
      </c>
      <c r="G57" s="60">
        <v>374</v>
      </c>
      <c r="H57" s="60">
        <v>345</v>
      </c>
      <c r="I57" s="60">
        <v>10</v>
      </c>
      <c r="J57" s="60">
        <f>K57+L57</f>
        <v>53</v>
      </c>
      <c r="K57" s="60">
        <v>26</v>
      </c>
      <c r="L57" s="60">
        <v>27</v>
      </c>
      <c r="M57" s="60">
        <f>N57+O57</f>
        <v>4</v>
      </c>
      <c r="N57" s="60">
        <v>2</v>
      </c>
      <c r="O57" s="60">
        <v>2</v>
      </c>
      <c r="P57" s="215"/>
      <c r="Q57" s="60">
        <v>323</v>
      </c>
      <c r="R57" s="60">
        <v>12104</v>
      </c>
      <c r="S57" s="60">
        <v>87653</v>
      </c>
      <c r="T57" s="60">
        <v>3084</v>
      </c>
    </row>
    <row r="58" spans="1:20" x14ac:dyDescent="0.15">
      <c r="A58" s="205" t="s">
        <v>378</v>
      </c>
      <c r="B58" s="60">
        <v>2</v>
      </c>
      <c r="C58" s="60"/>
      <c r="D58" s="60">
        <v>24</v>
      </c>
      <c r="E58" s="60">
        <v>3</v>
      </c>
      <c r="F58" s="60">
        <v>723</v>
      </c>
      <c r="G58" s="60">
        <v>388</v>
      </c>
      <c r="H58" s="60">
        <v>335</v>
      </c>
      <c r="I58" s="60">
        <v>12</v>
      </c>
      <c r="J58" s="60">
        <v>58</v>
      </c>
      <c r="K58" s="60">
        <v>28</v>
      </c>
      <c r="L58" s="60">
        <v>30</v>
      </c>
      <c r="M58" s="60">
        <v>6</v>
      </c>
      <c r="N58" s="60">
        <v>2</v>
      </c>
      <c r="O58" s="60">
        <v>4</v>
      </c>
      <c r="P58" s="215"/>
      <c r="Q58" s="60">
        <v>323</v>
      </c>
      <c r="R58" s="60">
        <v>12104</v>
      </c>
      <c r="S58" s="60">
        <v>87653</v>
      </c>
      <c r="T58" s="60">
        <v>3084</v>
      </c>
    </row>
    <row r="59" spans="1:20" x14ac:dyDescent="0.15">
      <c r="A59" s="205" t="s">
        <v>545</v>
      </c>
      <c r="B59" s="60">
        <v>2</v>
      </c>
      <c r="C59" s="60"/>
      <c r="D59" s="60">
        <v>24</v>
      </c>
      <c r="E59" s="60">
        <v>4</v>
      </c>
      <c r="F59" s="60">
        <v>688</v>
      </c>
      <c r="G59" s="60">
        <v>366</v>
      </c>
      <c r="H59" s="60">
        <v>322</v>
      </c>
      <c r="I59" s="60">
        <v>12</v>
      </c>
      <c r="J59" s="60">
        <v>68</v>
      </c>
      <c r="K59" s="60">
        <v>30</v>
      </c>
      <c r="L59" s="60">
        <v>38</v>
      </c>
      <c r="M59" s="60">
        <v>3</v>
      </c>
      <c r="N59" s="60">
        <v>0</v>
      </c>
      <c r="O59" s="60">
        <v>3</v>
      </c>
      <c r="P59" s="215"/>
      <c r="Q59" s="60">
        <v>323</v>
      </c>
      <c r="R59" s="60">
        <v>12104</v>
      </c>
      <c r="S59" s="60">
        <v>87653</v>
      </c>
      <c r="T59" s="60">
        <v>3084</v>
      </c>
    </row>
    <row r="60" spans="1:20" x14ac:dyDescent="0.15">
      <c r="A60" s="205" t="s">
        <v>546</v>
      </c>
      <c r="B60" s="60">
        <v>2</v>
      </c>
      <c r="C60" s="60"/>
      <c r="D60" s="60">
        <v>24</v>
      </c>
      <c r="E60" s="60">
        <v>4</v>
      </c>
      <c r="F60" s="60">
        <v>667</v>
      </c>
      <c r="G60" s="60">
        <v>348</v>
      </c>
      <c r="H60" s="60">
        <v>319</v>
      </c>
      <c r="I60" s="60">
        <v>10</v>
      </c>
      <c r="J60" s="60">
        <v>68</v>
      </c>
      <c r="K60" s="60">
        <v>29</v>
      </c>
      <c r="L60" s="60">
        <v>39</v>
      </c>
      <c r="M60" s="60">
        <v>5</v>
      </c>
      <c r="N60" s="60">
        <v>0</v>
      </c>
      <c r="O60" s="60">
        <v>5</v>
      </c>
      <c r="P60" s="215"/>
      <c r="Q60" s="60">
        <v>323</v>
      </c>
      <c r="R60" s="60">
        <v>12104</v>
      </c>
      <c r="S60" s="60">
        <v>87653</v>
      </c>
      <c r="T60" s="60">
        <v>3084</v>
      </c>
    </row>
    <row r="61" spans="1:20" x14ac:dyDescent="0.15">
      <c r="A61" s="205" t="s">
        <v>548</v>
      </c>
      <c r="B61" s="60">
        <v>2</v>
      </c>
      <c r="C61" s="60"/>
      <c r="D61" s="60">
        <v>24</v>
      </c>
      <c r="E61" s="60">
        <v>6</v>
      </c>
      <c r="F61" s="60">
        <v>641</v>
      </c>
      <c r="G61" s="60">
        <v>324</v>
      </c>
      <c r="H61" s="60">
        <v>317</v>
      </c>
      <c r="I61" s="60">
        <v>11</v>
      </c>
      <c r="J61" s="60">
        <v>65</v>
      </c>
      <c r="K61" s="60">
        <v>29</v>
      </c>
      <c r="L61" s="60">
        <v>36</v>
      </c>
      <c r="M61" s="60">
        <v>5</v>
      </c>
      <c r="N61" s="60">
        <v>1</v>
      </c>
      <c r="O61" s="60">
        <v>4</v>
      </c>
      <c r="P61" s="215"/>
      <c r="Q61" s="60">
        <v>323</v>
      </c>
      <c r="R61" s="60">
        <v>12104</v>
      </c>
      <c r="S61" s="60">
        <v>87653</v>
      </c>
      <c r="T61" s="60">
        <v>3084</v>
      </c>
    </row>
    <row r="62" spans="1:20" x14ac:dyDescent="0.15">
      <c r="A62" s="203" t="s">
        <v>293</v>
      </c>
      <c r="B62" s="60">
        <v>2</v>
      </c>
      <c r="C62" s="60"/>
      <c r="D62" s="60">
        <v>26</v>
      </c>
      <c r="E62" s="60">
        <v>7</v>
      </c>
      <c r="F62" s="60">
        <v>651</v>
      </c>
      <c r="G62" s="60">
        <v>334</v>
      </c>
      <c r="H62" s="60">
        <v>317</v>
      </c>
      <c r="I62" s="60">
        <v>13</v>
      </c>
      <c r="J62" s="60">
        <v>64</v>
      </c>
      <c r="K62" s="60">
        <v>28</v>
      </c>
      <c r="L62" s="60">
        <v>36</v>
      </c>
      <c r="M62" s="60">
        <v>5</v>
      </c>
      <c r="N62" s="60">
        <v>2</v>
      </c>
      <c r="O62" s="60">
        <v>3</v>
      </c>
      <c r="P62" s="215"/>
      <c r="Q62" s="60">
        <v>323</v>
      </c>
      <c r="R62" s="60">
        <v>12104</v>
      </c>
      <c r="S62" s="60">
        <v>87653</v>
      </c>
      <c r="T62" s="60">
        <v>3084</v>
      </c>
    </row>
    <row r="63" spans="1:20" x14ac:dyDescent="0.15">
      <c r="A63" s="205" t="s">
        <v>296</v>
      </c>
      <c r="B63" s="60">
        <v>2</v>
      </c>
      <c r="C63" s="60"/>
      <c r="D63" s="60">
        <v>24</v>
      </c>
      <c r="E63" s="60">
        <v>5</v>
      </c>
      <c r="F63" s="60">
        <v>666</v>
      </c>
      <c r="G63" s="60">
        <v>346</v>
      </c>
      <c r="H63" s="60">
        <v>320</v>
      </c>
      <c r="I63" s="60">
        <v>22</v>
      </c>
      <c r="J63" s="60">
        <v>66</v>
      </c>
      <c r="K63" s="60">
        <v>29</v>
      </c>
      <c r="L63" s="60">
        <v>37</v>
      </c>
      <c r="M63" s="60">
        <v>6</v>
      </c>
      <c r="N63" s="60">
        <v>2</v>
      </c>
      <c r="O63" s="60">
        <v>4</v>
      </c>
      <c r="P63" s="215"/>
      <c r="Q63" s="60">
        <v>323</v>
      </c>
      <c r="R63" s="60">
        <v>12104</v>
      </c>
      <c r="S63" s="60">
        <v>87653</v>
      </c>
      <c r="T63" s="60">
        <v>3084</v>
      </c>
    </row>
    <row r="64" spans="1:20" x14ac:dyDescent="0.15">
      <c r="A64" s="205" t="s">
        <v>710</v>
      </c>
      <c r="B64" s="60">
        <v>2</v>
      </c>
      <c r="C64" s="60"/>
      <c r="D64" s="60">
        <v>24</v>
      </c>
      <c r="E64" s="60">
        <v>5</v>
      </c>
      <c r="F64" s="60">
        <v>659</v>
      </c>
      <c r="G64" s="60">
        <v>354</v>
      </c>
      <c r="H64" s="60">
        <v>305</v>
      </c>
      <c r="I64" s="60">
        <v>21</v>
      </c>
      <c r="J64" s="60">
        <v>71</v>
      </c>
      <c r="K64" s="60">
        <v>30</v>
      </c>
      <c r="L64" s="60">
        <v>41</v>
      </c>
      <c r="M64" s="60">
        <v>9</v>
      </c>
      <c r="N64" s="60">
        <v>2</v>
      </c>
      <c r="O64" s="60">
        <v>7</v>
      </c>
      <c r="P64" s="215"/>
      <c r="Q64" s="60">
        <v>323</v>
      </c>
      <c r="R64" s="60">
        <v>12104</v>
      </c>
      <c r="S64" s="60">
        <v>87653</v>
      </c>
      <c r="T64" s="60">
        <v>3084</v>
      </c>
    </row>
    <row r="65" spans="1:20" x14ac:dyDescent="0.15">
      <c r="A65" s="203" t="s">
        <v>150</v>
      </c>
      <c r="B65" s="60">
        <v>2</v>
      </c>
      <c r="C65" s="60"/>
      <c r="D65" s="60">
        <v>24</v>
      </c>
      <c r="E65" s="60">
        <v>5</v>
      </c>
      <c r="F65" s="60">
        <v>660</v>
      </c>
      <c r="G65" s="60">
        <v>327</v>
      </c>
      <c r="H65" s="60">
        <v>333</v>
      </c>
      <c r="I65" s="60">
        <v>21</v>
      </c>
      <c r="J65" s="60">
        <v>66</v>
      </c>
      <c r="K65" s="60">
        <v>22</v>
      </c>
      <c r="L65" s="60">
        <v>44</v>
      </c>
      <c r="M65" s="60">
        <v>10</v>
      </c>
      <c r="N65" s="60">
        <v>1</v>
      </c>
      <c r="O65" s="60">
        <v>9</v>
      </c>
      <c r="P65" s="216"/>
      <c r="Q65" s="60">
        <v>323</v>
      </c>
      <c r="R65" s="60">
        <v>12104</v>
      </c>
      <c r="S65" s="60">
        <v>87653</v>
      </c>
      <c r="T65" s="60">
        <v>3084</v>
      </c>
    </row>
    <row r="66" spans="1:20" s="219" customFormat="1" x14ac:dyDescent="0.15">
      <c r="A66" s="220" t="s">
        <v>762</v>
      </c>
      <c r="B66" s="217">
        <v>2</v>
      </c>
      <c r="C66" s="217"/>
      <c r="D66" s="217">
        <v>21</v>
      </c>
      <c r="E66" s="217">
        <v>4</v>
      </c>
      <c r="F66" s="217">
        <v>628</v>
      </c>
      <c r="G66" s="217">
        <v>321</v>
      </c>
      <c r="H66" s="217">
        <v>307</v>
      </c>
      <c r="I66" s="217">
        <v>16</v>
      </c>
      <c r="J66" s="217">
        <v>54</v>
      </c>
      <c r="K66" s="217">
        <v>20</v>
      </c>
      <c r="L66" s="217">
        <v>34</v>
      </c>
      <c r="M66" s="217">
        <v>9</v>
      </c>
      <c r="N66" s="217">
        <v>0</v>
      </c>
      <c r="O66" s="217">
        <v>9</v>
      </c>
      <c r="P66" s="218"/>
      <c r="Q66" s="217">
        <v>323</v>
      </c>
      <c r="R66" s="217">
        <v>12104</v>
      </c>
      <c r="S66" s="217">
        <v>87653</v>
      </c>
      <c r="T66" s="217">
        <v>3084</v>
      </c>
    </row>
    <row r="67" spans="1:20" x14ac:dyDescent="0.15">
      <c r="A67" s="134" t="s">
        <v>552</v>
      </c>
    </row>
  </sheetData>
  <mergeCells count="16">
    <mergeCell ref="A2:A3"/>
    <mergeCell ref="S2:S3"/>
    <mergeCell ref="A36:A37"/>
    <mergeCell ref="B36:C36"/>
    <mergeCell ref="D36:E36"/>
    <mergeCell ref="F36:I36"/>
    <mergeCell ref="J36:L36"/>
    <mergeCell ref="M36:O36"/>
    <mergeCell ref="Q36:R36"/>
    <mergeCell ref="S36:S37"/>
    <mergeCell ref="Q2:R2"/>
    <mergeCell ref="B2:C2"/>
    <mergeCell ref="D2:E2"/>
    <mergeCell ref="F2:I2"/>
    <mergeCell ref="J2:L2"/>
    <mergeCell ref="M2:O2"/>
  </mergeCells>
  <phoneticPr fontId="24"/>
  <pageMargins left="0.39370078740157483" right="0.39370078740157483" top="0.39370078740157483" bottom="0.39370078740157483" header="0" footer="0"/>
  <pageSetup paperSize="9" scale="87" orientation="landscape" r:id="rId1"/>
  <headerFooter scaleWithDoc="0" alignWithMargins="0">
    <oddFooter>&amp;C-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34"/>
  <sheetViews>
    <sheetView view="pageBreakPreview" zoomScale="85" zoomScaleSheetLayoutView="85" workbookViewId="0"/>
  </sheetViews>
  <sheetFormatPr defaultRowHeight="13.5" x14ac:dyDescent="0.15"/>
  <cols>
    <col min="1" max="8" width="12.625" style="14" customWidth="1"/>
    <col min="9" max="10" width="11.125" style="14" customWidth="1"/>
    <col min="11" max="12" width="9" style="14" customWidth="1"/>
    <col min="13" max="13" width="5" style="14" customWidth="1"/>
    <col min="14" max="14" width="9" style="14" customWidth="1"/>
    <col min="15" max="16384" width="9" style="14"/>
  </cols>
  <sheetData>
    <row r="1" spans="1:8" x14ac:dyDescent="0.15">
      <c r="A1" s="73" t="s">
        <v>556</v>
      </c>
    </row>
    <row r="2" spans="1:8" x14ac:dyDescent="0.15">
      <c r="A2" s="474" t="s">
        <v>401</v>
      </c>
      <c r="B2" s="472" t="s">
        <v>557</v>
      </c>
      <c r="C2" s="473"/>
      <c r="D2" s="472" t="s">
        <v>532</v>
      </c>
      <c r="E2" s="473"/>
      <c r="F2" s="472" t="s">
        <v>406</v>
      </c>
      <c r="G2" s="473"/>
      <c r="H2" s="221" t="s">
        <v>558</v>
      </c>
    </row>
    <row r="3" spans="1:8" x14ac:dyDescent="0.15">
      <c r="A3" s="475"/>
      <c r="B3" s="222" t="s">
        <v>559</v>
      </c>
      <c r="C3" s="222" t="s">
        <v>413</v>
      </c>
      <c r="D3" s="222" t="s">
        <v>559</v>
      </c>
      <c r="E3" s="222" t="s">
        <v>413</v>
      </c>
      <c r="F3" s="222" t="s">
        <v>300</v>
      </c>
      <c r="G3" s="222" t="s">
        <v>413</v>
      </c>
      <c r="H3" s="74"/>
    </row>
    <row r="4" spans="1:8" s="191" customFormat="1" hidden="1" x14ac:dyDescent="0.15">
      <c r="A4" s="222" t="s">
        <v>376</v>
      </c>
      <c r="B4" s="222" t="s">
        <v>547</v>
      </c>
      <c r="C4" s="222" t="s">
        <v>547</v>
      </c>
      <c r="D4" s="12">
        <v>15</v>
      </c>
      <c r="E4" s="12">
        <v>51</v>
      </c>
      <c r="F4" s="12">
        <v>8</v>
      </c>
      <c r="G4" s="222" t="s">
        <v>547</v>
      </c>
      <c r="H4" s="12">
        <v>10</v>
      </c>
    </row>
    <row r="5" spans="1:8" s="191" customFormat="1" hidden="1" x14ac:dyDescent="0.15">
      <c r="A5" s="222" t="s">
        <v>9</v>
      </c>
      <c r="B5" s="222" t="s">
        <v>547</v>
      </c>
      <c r="C5" s="222" t="s">
        <v>547</v>
      </c>
      <c r="D5" s="12">
        <v>15</v>
      </c>
      <c r="E5" s="12">
        <v>51</v>
      </c>
      <c r="F5" s="12">
        <v>8</v>
      </c>
      <c r="G5" s="222" t="s">
        <v>547</v>
      </c>
      <c r="H5" s="12">
        <v>10</v>
      </c>
    </row>
    <row r="6" spans="1:8" s="191" customFormat="1" hidden="1" x14ac:dyDescent="0.15">
      <c r="A6" s="222" t="s">
        <v>265</v>
      </c>
      <c r="B6" s="222" t="s">
        <v>547</v>
      </c>
      <c r="C6" s="222" t="s">
        <v>547</v>
      </c>
      <c r="D6" s="12">
        <v>14</v>
      </c>
      <c r="E6" s="12">
        <v>51</v>
      </c>
      <c r="F6" s="12">
        <v>8</v>
      </c>
      <c r="G6" s="222" t="s">
        <v>547</v>
      </c>
      <c r="H6" s="12">
        <v>10</v>
      </c>
    </row>
    <row r="7" spans="1:8" s="191" customFormat="1" hidden="1" x14ac:dyDescent="0.15">
      <c r="A7" s="222" t="s">
        <v>560</v>
      </c>
      <c r="B7" s="222" t="s">
        <v>547</v>
      </c>
      <c r="C7" s="222" t="s">
        <v>547</v>
      </c>
      <c r="D7" s="12">
        <v>15</v>
      </c>
      <c r="E7" s="12">
        <v>51</v>
      </c>
      <c r="F7" s="12">
        <v>8</v>
      </c>
      <c r="G7" s="222" t="s">
        <v>547</v>
      </c>
      <c r="H7" s="12">
        <v>10</v>
      </c>
    </row>
    <row r="8" spans="1:8" s="191" customFormat="1" hidden="1" x14ac:dyDescent="0.15">
      <c r="A8" s="222" t="s">
        <v>496</v>
      </c>
      <c r="B8" s="222" t="s">
        <v>547</v>
      </c>
      <c r="C8" s="222" t="s">
        <v>547</v>
      </c>
      <c r="D8" s="12">
        <v>15</v>
      </c>
      <c r="E8" s="12">
        <v>51</v>
      </c>
      <c r="F8" s="12">
        <v>8</v>
      </c>
      <c r="G8" s="222" t="s">
        <v>547</v>
      </c>
      <c r="H8" s="12">
        <v>10</v>
      </c>
    </row>
    <row r="9" spans="1:8" s="191" customFormat="1" hidden="1" x14ac:dyDescent="0.15">
      <c r="A9" s="222" t="s">
        <v>452</v>
      </c>
      <c r="B9" s="222" t="s">
        <v>547</v>
      </c>
      <c r="C9" s="222" t="s">
        <v>547</v>
      </c>
      <c r="D9" s="12">
        <v>15</v>
      </c>
      <c r="E9" s="12">
        <v>32</v>
      </c>
      <c r="F9" s="12">
        <v>8</v>
      </c>
      <c r="G9" s="222" t="s">
        <v>547</v>
      </c>
      <c r="H9" s="12">
        <v>10</v>
      </c>
    </row>
    <row r="10" spans="1:8" s="191" customFormat="1" ht="15.95" hidden="1" customHeight="1" x14ac:dyDescent="0.15">
      <c r="A10" s="222" t="s">
        <v>133</v>
      </c>
      <c r="B10" s="222" t="s">
        <v>547</v>
      </c>
      <c r="C10" s="222" t="s">
        <v>547</v>
      </c>
      <c r="D10" s="12">
        <v>14</v>
      </c>
      <c r="E10" s="12">
        <v>32</v>
      </c>
      <c r="F10" s="12">
        <v>10</v>
      </c>
      <c r="G10" s="222" t="s">
        <v>547</v>
      </c>
      <c r="H10" s="12">
        <v>9</v>
      </c>
    </row>
    <row r="11" spans="1:8" s="191" customFormat="1" ht="15.95" hidden="1" customHeight="1" x14ac:dyDescent="0.15">
      <c r="A11" s="222" t="s">
        <v>497</v>
      </c>
      <c r="B11" s="222" t="s">
        <v>547</v>
      </c>
      <c r="C11" s="222" t="s">
        <v>547</v>
      </c>
      <c r="D11" s="12">
        <v>14</v>
      </c>
      <c r="E11" s="12">
        <v>18</v>
      </c>
      <c r="F11" s="12">
        <v>10</v>
      </c>
      <c r="G11" s="222" t="s">
        <v>547</v>
      </c>
      <c r="H11" s="12">
        <v>9</v>
      </c>
    </row>
    <row r="12" spans="1:8" s="191" customFormat="1" ht="15.95" hidden="1" customHeight="1" x14ac:dyDescent="0.15">
      <c r="A12" s="222" t="s">
        <v>272</v>
      </c>
      <c r="B12" s="222" t="s">
        <v>547</v>
      </c>
      <c r="C12" s="222" t="s">
        <v>547</v>
      </c>
      <c r="D12" s="12">
        <v>14</v>
      </c>
      <c r="E12" s="12">
        <v>18</v>
      </c>
      <c r="F12" s="12">
        <v>10</v>
      </c>
      <c r="G12" s="222" t="s">
        <v>547</v>
      </c>
      <c r="H12" s="12">
        <v>9</v>
      </c>
    </row>
    <row r="13" spans="1:8" s="191" customFormat="1" ht="15.95" customHeight="1" x14ac:dyDescent="0.15">
      <c r="A13" s="222" t="s">
        <v>274</v>
      </c>
      <c r="B13" s="222" t="s">
        <v>547</v>
      </c>
      <c r="C13" s="222" t="s">
        <v>547</v>
      </c>
      <c r="D13" s="12">
        <v>15</v>
      </c>
      <c r="E13" s="222" t="s">
        <v>547</v>
      </c>
      <c r="F13" s="12">
        <v>10</v>
      </c>
      <c r="G13" s="222" t="s">
        <v>547</v>
      </c>
      <c r="H13" s="12">
        <v>9</v>
      </c>
    </row>
    <row r="14" spans="1:8" s="191" customFormat="1" ht="15.95" customHeight="1" x14ac:dyDescent="0.15">
      <c r="A14" s="222" t="s">
        <v>91</v>
      </c>
      <c r="B14" s="222" t="s">
        <v>547</v>
      </c>
      <c r="C14" s="222" t="s">
        <v>547</v>
      </c>
      <c r="D14" s="12">
        <v>14</v>
      </c>
      <c r="E14" s="222" t="s">
        <v>547</v>
      </c>
      <c r="F14" s="12">
        <v>10</v>
      </c>
      <c r="G14" s="222" t="s">
        <v>547</v>
      </c>
      <c r="H14" s="12">
        <v>8</v>
      </c>
    </row>
    <row r="15" spans="1:8" s="191" customFormat="1" ht="15.95" customHeight="1" x14ac:dyDescent="0.15">
      <c r="A15" s="222" t="s">
        <v>275</v>
      </c>
      <c r="B15" s="222" t="s">
        <v>547</v>
      </c>
      <c r="C15" s="222" t="s">
        <v>547</v>
      </c>
      <c r="D15" s="12">
        <v>14</v>
      </c>
      <c r="E15" s="222" t="s">
        <v>547</v>
      </c>
      <c r="F15" s="12">
        <v>10</v>
      </c>
      <c r="G15" s="222" t="s">
        <v>547</v>
      </c>
      <c r="H15" s="12">
        <v>9</v>
      </c>
    </row>
    <row r="16" spans="1:8" s="191" customFormat="1" ht="15.95" customHeight="1" x14ac:dyDescent="0.15">
      <c r="A16" s="222" t="s">
        <v>92</v>
      </c>
      <c r="B16" s="222" t="s">
        <v>547</v>
      </c>
      <c r="C16" s="222" t="s">
        <v>547</v>
      </c>
      <c r="D16" s="12">
        <v>16</v>
      </c>
      <c r="E16" s="222" t="s">
        <v>547</v>
      </c>
      <c r="F16" s="12">
        <v>10</v>
      </c>
      <c r="G16" s="222" t="s">
        <v>547</v>
      </c>
      <c r="H16" s="12">
        <v>9</v>
      </c>
    </row>
    <row r="17" spans="1:9" s="191" customFormat="1" ht="15.95" customHeight="1" x14ac:dyDescent="0.15">
      <c r="A17" s="222" t="s">
        <v>276</v>
      </c>
      <c r="B17" s="222" t="s">
        <v>547</v>
      </c>
      <c r="C17" s="222" t="s">
        <v>547</v>
      </c>
      <c r="D17" s="12">
        <v>16</v>
      </c>
      <c r="E17" s="222" t="s">
        <v>547</v>
      </c>
      <c r="F17" s="12">
        <v>10</v>
      </c>
      <c r="G17" s="222" t="s">
        <v>547</v>
      </c>
      <c r="H17" s="12">
        <v>9</v>
      </c>
    </row>
    <row r="18" spans="1:9" s="191" customFormat="1" ht="15.95" customHeight="1" x14ac:dyDescent="0.15">
      <c r="A18" s="222" t="s">
        <v>215</v>
      </c>
      <c r="B18" s="222" t="s">
        <v>547</v>
      </c>
      <c r="C18" s="222" t="s">
        <v>547</v>
      </c>
      <c r="D18" s="12">
        <v>16</v>
      </c>
      <c r="E18" s="222" t="s">
        <v>547</v>
      </c>
      <c r="F18" s="12">
        <v>10</v>
      </c>
      <c r="G18" s="222" t="s">
        <v>547</v>
      </c>
      <c r="H18" s="12">
        <v>9</v>
      </c>
    </row>
    <row r="19" spans="1:9" s="191" customFormat="1" ht="15.95" customHeight="1" x14ac:dyDescent="0.15">
      <c r="A19" s="222" t="s">
        <v>242</v>
      </c>
      <c r="B19" s="222" t="s">
        <v>547</v>
      </c>
      <c r="C19" s="222" t="s">
        <v>547</v>
      </c>
      <c r="D19" s="12">
        <v>16</v>
      </c>
      <c r="E19" s="222" t="s">
        <v>547</v>
      </c>
      <c r="F19" s="12">
        <v>10</v>
      </c>
      <c r="G19" s="222" t="s">
        <v>547</v>
      </c>
      <c r="H19" s="12">
        <v>8</v>
      </c>
    </row>
    <row r="20" spans="1:9" s="191" customFormat="1" ht="15.95" customHeight="1" x14ac:dyDescent="0.15">
      <c r="A20" s="222" t="s">
        <v>278</v>
      </c>
      <c r="B20" s="222" t="s">
        <v>547</v>
      </c>
      <c r="C20" s="222" t="s">
        <v>547</v>
      </c>
      <c r="D20" s="12">
        <v>17</v>
      </c>
      <c r="E20" s="222" t="s">
        <v>547</v>
      </c>
      <c r="F20" s="12">
        <v>10</v>
      </c>
      <c r="G20" s="222" t="s">
        <v>547</v>
      </c>
      <c r="H20" s="12">
        <v>8</v>
      </c>
    </row>
    <row r="21" spans="1:9" s="191" customFormat="1" ht="15.95" customHeight="1" x14ac:dyDescent="0.15">
      <c r="A21" s="222" t="s">
        <v>67</v>
      </c>
      <c r="B21" s="222" t="s">
        <v>547</v>
      </c>
      <c r="C21" s="222" t="s">
        <v>547</v>
      </c>
      <c r="D21" s="12">
        <v>17</v>
      </c>
      <c r="E21" s="222" t="s">
        <v>547</v>
      </c>
      <c r="F21" s="12">
        <v>10</v>
      </c>
      <c r="G21" s="222" t="s">
        <v>547</v>
      </c>
      <c r="H21" s="12">
        <v>9</v>
      </c>
    </row>
    <row r="22" spans="1:9" s="191" customFormat="1" ht="15.95" customHeight="1" x14ac:dyDescent="0.15">
      <c r="A22" s="222" t="s">
        <v>282</v>
      </c>
      <c r="B22" s="222" t="s">
        <v>547</v>
      </c>
      <c r="C22" s="222" t="s">
        <v>547</v>
      </c>
      <c r="D22" s="12">
        <v>17</v>
      </c>
      <c r="E22" s="222" t="s">
        <v>547</v>
      </c>
      <c r="F22" s="12">
        <v>10</v>
      </c>
      <c r="G22" s="222" t="s">
        <v>547</v>
      </c>
      <c r="H22" s="12">
        <v>9</v>
      </c>
    </row>
    <row r="23" spans="1:9" s="191" customFormat="1" ht="15.95" customHeight="1" x14ac:dyDescent="0.15">
      <c r="A23" s="222" t="s">
        <v>285</v>
      </c>
      <c r="B23" s="222" t="s">
        <v>547</v>
      </c>
      <c r="C23" s="222" t="s">
        <v>547</v>
      </c>
      <c r="D23" s="12">
        <v>17</v>
      </c>
      <c r="E23" s="222" t="s">
        <v>547</v>
      </c>
      <c r="F23" s="12">
        <v>10</v>
      </c>
      <c r="G23" s="222" t="s">
        <v>547</v>
      </c>
      <c r="H23" s="12">
        <v>9</v>
      </c>
      <c r="I23" s="223"/>
    </row>
    <row r="24" spans="1:9" s="191" customFormat="1" ht="15.95" customHeight="1" x14ac:dyDescent="0.15">
      <c r="A24" s="222" t="s">
        <v>243</v>
      </c>
      <c r="B24" s="222" t="s">
        <v>547</v>
      </c>
      <c r="C24" s="222" t="s">
        <v>547</v>
      </c>
      <c r="D24" s="12">
        <v>17</v>
      </c>
      <c r="E24" s="222" t="s">
        <v>547</v>
      </c>
      <c r="F24" s="12">
        <v>10</v>
      </c>
      <c r="G24" s="222" t="s">
        <v>547</v>
      </c>
      <c r="H24" s="12">
        <v>10</v>
      </c>
      <c r="I24" s="223"/>
    </row>
    <row r="25" spans="1:9" s="191" customFormat="1" ht="15.95" customHeight="1" x14ac:dyDescent="0.15">
      <c r="A25" s="222" t="s">
        <v>287</v>
      </c>
      <c r="B25" s="222" t="s">
        <v>547</v>
      </c>
      <c r="C25" s="222" t="s">
        <v>547</v>
      </c>
      <c r="D25" s="12">
        <v>17</v>
      </c>
      <c r="E25" s="222" t="s">
        <v>547</v>
      </c>
      <c r="F25" s="12">
        <v>10</v>
      </c>
      <c r="G25" s="222" t="s">
        <v>547</v>
      </c>
      <c r="H25" s="12">
        <v>10</v>
      </c>
    </row>
    <row r="26" spans="1:9" s="191" customFormat="1" ht="15.95" customHeight="1" x14ac:dyDescent="0.15">
      <c r="A26" s="222" t="s">
        <v>290</v>
      </c>
      <c r="B26" s="222" t="s">
        <v>547</v>
      </c>
      <c r="C26" s="222" t="s">
        <v>547</v>
      </c>
      <c r="D26" s="12">
        <v>17</v>
      </c>
      <c r="E26" s="222" t="s">
        <v>547</v>
      </c>
      <c r="F26" s="12">
        <v>10</v>
      </c>
      <c r="G26" s="222" t="s">
        <v>547</v>
      </c>
      <c r="H26" s="12">
        <v>10</v>
      </c>
    </row>
    <row r="27" spans="1:9" s="191" customFormat="1" ht="15.95" customHeight="1" x14ac:dyDescent="0.15">
      <c r="A27" s="222" t="s">
        <v>244</v>
      </c>
      <c r="B27" s="222" t="s">
        <v>547</v>
      </c>
      <c r="C27" s="222" t="s">
        <v>547</v>
      </c>
      <c r="D27" s="12">
        <v>16</v>
      </c>
      <c r="E27" s="222" t="s">
        <v>547</v>
      </c>
      <c r="F27" s="12">
        <v>10</v>
      </c>
      <c r="G27" s="222" t="s">
        <v>547</v>
      </c>
      <c r="H27" s="12">
        <v>9</v>
      </c>
    </row>
    <row r="28" spans="1:9" s="191" customFormat="1" ht="15.95" customHeight="1" x14ac:dyDescent="0.15">
      <c r="A28" s="222" t="s">
        <v>561</v>
      </c>
      <c r="B28" s="222" t="s">
        <v>547</v>
      </c>
      <c r="C28" s="222" t="s">
        <v>547</v>
      </c>
      <c r="D28" s="12">
        <v>15</v>
      </c>
      <c r="E28" s="222" t="s">
        <v>547</v>
      </c>
      <c r="F28" s="12">
        <v>11</v>
      </c>
      <c r="G28" s="222" t="s">
        <v>547</v>
      </c>
      <c r="H28" s="12">
        <v>9</v>
      </c>
    </row>
    <row r="29" spans="1:9" s="191" customFormat="1" ht="15.95" customHeight="1" x14ac:dyDescent="0.15">
      <c r="A29" s="222" t="s">
        <v>296</v>
      </c>
      <c r="B29" s="222" t="s">
        <v>547</v>
      </c>
      <c r="C29" s="222" t="s">
        <v>547</v>
      </c>
      <c r="D29" s="12">
        <v>14</v>
      </c>
      <c r="E29" s="222" t="s">
        <v>547</v>
      </c>
      <c r="F29" s="12">
        <v>12</v>
      </c>
      <c r="G29" s="222" t="s">
        <v>547</v>
      </c>
      <c r="H29" s="12">
        <v>8</v>
      </c>
    </row>
    <row r="30" spans="1:9" s="191" customFormat="1" ht="15.95" customHeight="1" x14ac:dyDescent="0.15">
      <c r="A30" s="7" t="s">
        <v>710</v>
      </c>
      <c r="B30" s="7" t="s">
        <v>547</v>
      </c>
      <c r="C30" s="7" t="s">
        <v>547</v>
      </c>
      <c r="D30" s="8">
        <v>12</v>
      </c>
      <c r="E30" s="7" t="s">
        <v>547</v>
      </c>
      <c r="F30" s="8">
        <v>13</v>
      </c>
      <c r="G30" s="7" t="s">
        <v>547</v>
      </c>
      <c r="H30" s="8">
        <v>8</v>
      </c>
    </row>
    <row r="31" spans="1:9" s="191" customFormat="1" ht="15.95" customHeight="1" x14ac:dyDescent="0.15">
      <c r="A31" s="7" t="s">
        <v>714</v>
      </c>
      <c r="B31" s="7" t="s">
        <v>547</v>
      </c>
      <c r="C31" s="7" t="s">
        <v>547</v>
      </c>
      <c r="D31" s="8">
        <v>13</v>
      </c>
      <c r="E31" s="7" t="s">
        <v>547</v>
      </c>
      <c r="F31" s="8">
        <v>13</v>
      </c>
      <c r="G31" s="7" t="s">
        <v>547</v>
      </c>
      <c r="H31" s="8">
        <v>9</v>
      </c>
    </row>
    <row r="32" spans="1:9" s="394" customFormat="1" ht="15.95" customHeight="1" x14ac:dyDescent="0.15">
      <c r="A32" s="391" t="s">
        <v>760</v>
      </c>
      <c r="B32" s="392" t="s">
        <v>547</v>
      </c>
      <c r="C32" s="392" t="s">
        <v>547</v>
      </c>
      <c r="D32" s="393">
        <v>13</v>
      </c>
      <c r="E32" s="392" t="s">
        <v>547</v>
      </c>
      <c r="F32" s="393">
        <v>13</v>
      </c>
      <c r="G32" s="392" t="s">
        <v>547</v>
      </c>
      <c r="H32" s="393">
        <v>8</v>
      </c>
    </row>
    <row r="33" spans="1:8" x14ac:dyDescent="0.15">
      <c r="A33" s="14" t="s">
        <v>562</v>
      </c>
      <c r="E33" s="191"/>
      <c r="F33" s="75"/>
      <c r="G33" s="75"/>
      <c r="H33" s="76"/>
    </row>
    <row r="34" spans="1:8" x14ac:dyDescent="0.15">
      <c r="F34" s="75"/>
      <c r="G34" s="75"/>
      <c r="H34" s="75"/>
    </row>
  </sheetData>
  <mergeCells count="4">
    <mergeCell ref="B2:C2"/>
    <mergeCell ref="D2:E2"/>
    <mergeCell ref="F2:G2"/>
    <mergeCell ref="A2:A3"/>
  </mergeCells>
  <phoneticPr fontId="8"/>
  <pageMargins left="0.39370078740157483" right="0.39370078740157483" top="0.39370078740157483" bottom="0.39370078740157483" header="0.3" footer="0.23622047244094488"/>
  <pageSetup paperSize="9" orientation="landscape" r:id="rId1"/>
  <headerFooter scaleWithDoc="0" alignWithMargins="0">
    <oddFooter>&amp;C- &amp;P -</oddFooter>
    <firstFooter>&amp;C&amp;10 1</first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67"/>
  <sheetViews>
    <sheetView view="pageBreakPreview" zoomScale="70" zoomScaleSheetLayoutView="70" workbookViewId="0"/>
  </sheetViews>
  <sheetFormatPr defaultRowHeight="18" customHeight="1" x14ac:dyDescent="0.15"/>
  <cols>
    <col min="1" max="1" width="12.875" style="134" customWidth="1"/>
    <col min="2" max="8" width="14.5" style="134" customWidth="1"/>
    <col min="9" max="9" width="15.125" style="134" customWidth="1"/>
    <col min="10" max="10" width="14.5" style="134" customWidth="1"/>
    <col min="11" max="11" width="10.625" style="134" customWidth="1"/>
    <col min="12" max="12" width="9" style="134" customWidth="1"/>
    <col min="13" max="16384" width="9" style="134"/>
  </cols>
  <sheetData>
    <row r="1" spans="1:10" ht="13.5" x14ac:dyDescent="0.15">
      <c r="A1" s="117" t="s">
        <v>763</v>
      </c>
    </row>
    <row r="2" spans="1:10" ht="13.5" x14ac:dyDescent="0.15">
      <c r="A2" s="397" t="s">
        <v>563</v>
      </c>
      <c r="B2" s="459" t="s">
        <v>53</v>
      </c>
      <c r="C2" s="461"/>
      <c r="D2" s="224"/>
      <c r="E2" s="224" t="s">
        <v>14</v>
      </c>
      <c r="F2" s="225"/>
      <c r="J2" s="134" t="s">
        <v>13</v>
      </c>
    </row>
    <row r="3" spans="1:10" ht="13.5" x14ac:dyDescent="0.15">
      <c r="A3" s="476"/>
      <c r="B3" s="121" t="s">
        <v>358</v>
      </c>
      <c r="C3" s="226" t="s">
        <v>566</v>
      </c>
      <c r="D3" s="121" t="s">
        <v>6</v>
      </c>
      <c r="E3" s="121" t="s">
        <v>15</v>
      </c>
      <c r="F3" s="121" t="s">
        <v>568</v>
      </c>
    </row>
    <row r="4" spans="1:10" ht="18" hidden="1" customHeight="1" x14ac:dyDescent="0.15">
      <c r="A4" s="121" t="s">
        <v>160</v>
      </c>
      <c r="B4" s="227">
        <v>23</v>
      </c>
      <c r="C4" s="227">
        <v>31797</v>
      </c>
      <c r="D4" s="227">
        <v>129</v>
      </c>
      <c r="E4" s="227">
        <v>97</v>
      </c>
      <c r="F4" s="227">
        <v>32</v>
      </c>
    </row>
    <row r="5" spans="1:10" ht="18" hidden="1" customHeight="1" x14ac:dyDescent="0.15">
      <c r="A5" s="121" t="s">
        <v>69</v>
      </c>
      <c r="B5" s="227">
        <v>25</v>
      </c>
      <c r="C5" s="227">
        <v>33072</v>
      </c>
      <c r="D5" s="227">
        <v>117</v>
      </c>
      <c r="E5" s="227">
        <v>85</v>
      </c>
      <c r="F5" s="227">
        <v>32</v>
      </c>
    </row>
    <row r="6" spans="1:10" ht="18" hidden="1" customHeight="1" x14ac:dyDescent="0.15">
      <c r="A6" s="121" t="s">
        <v>163</v>
      </c>
      <c r="B6" s="227">
        <v>30</v>
      </c>
      <c r="C6" s="227">
        <v>36365</v>
      </c>
      <c r="D6" s="227">
        <v>107</v>
      </c>
      <c r="E6" s="227">
        <v>75</v>
      </c>
      <c r="F6" s="227">
        <v>32</v>
      </c>
    </row>
    <row r="7" spans="1:10" ht="18" hidden="1" customHeight="1" x14ac:dyDescent="0.15">
      <c r="A7" s="121" t="s">
        <v>167</v>
      </c>
      <c r="B7" s="227">
        <v>31</v>
      </c>
      <c r="C7" s="227">
        <v>36735</v>
      </c>
      <c r="D7" s="227">
        <v>122</v>
      </c>
      <c r="E7" s="227">
        <v>74</v>
      </c>
      <c r="F7" s="227">
        <v>48</v>
      </c>
    </row>
    <row r="8" spans="1:10" ht="18" hidden="1" customHeight="1" x14ac:dyDescent="0.15">
      <c r="A8" s="121" t="s">
        <v>171</v>
      </c>
      <c r="B8" s="227">
        <v>31</v>
      </c>
      <c r="C8" s="227">
        <v>36735</v>
      </c>
      <c r="D8" s="227">
        <v>102</v>
      </c>
      <c r="E8" s="227">
        <v>54</v>
      </c>
      <c r="F8" s="227">
        <v>48</v>
      </c>
    </row>
    <row r="9" spans="1:10" ht="18" hidden="1" customHeight="1" x14ac:dyDescent="0.15">
      <c r="A9" s="121" t="s">
        <v>239</v>
      </c>
      <c r="B9" s="227">
        <v>31</v>
      </c>
      <c r="C9" s="227">
        <v>36735</v>
      </c>
      <c r="D9" s="227">
        <v>92</v>
      </c>
      <c r="E9" s="227">
        <v>38</v>
      </c>
      <c r="F9" s="227">
        <v>54</v>
      </c>
    </row>
    <row r="10" spans="1:10" ht="15.95" hidden="1" customHeight="1" x14ac:dyDescent="0.15">
      <c r="A10" s="121" t="s">
        <v>106</v>
      </c>
      <c r="B10" s="227">
        <v>31</v>
      </c>
      <c r="C10" s="227">
        <v>36735</v>
      </c>
      <c r="D10" s="227">
        <v>92</v>
      </c>
      <c r="E10" s="227">
        <v>38</v>
      </c>
      <c r="F10" s="227">
        <v>54</v>
      </c>
    </row>
    <row r="11" spans="1:10" ht="15.95" hidden="1" customHeight="1" x14ac:dyDescent="0.15">
      <c r="A11" s="121" t="s">
        <v>269</v>
      </c>
      <c r="B11" s="227">
        <v>32</v>
      </c>
      <c r="C11" s="227">
        <v>36977</v>
      </c>
      <c r="D11" s="227">
        <v>92</v>
      </c>
      <c r="E11" s="227">
        <v>38</v>
      </c>
      <c r="F11" s="227">
        <v>54</v>
      </c>
    </row>
    <row r="12" spans="1:10" ht="15.95" hidden="1" customHeight="1" x14ac:dyDescent="0.15">
      <c r="A12" s="121" t="s">
        <v>323</v>
      </c>
      <c r="B12" s="227">
        <v>35</v>
      </c>
      <c r="C12" s="227">
        <v>38107</v>
      </c>
      <c r="D12" s="227">
        <v>90</v>
      </c>
      <c r="E12" s="227">
        <v>36</v>
      </c>
      <c r="F12" s="227">
        <v>54</v>
      </c>
    </row>
    <row r="13" spans="1:10" ht="15.95" customHeight="1" x14ac:dyDescent="0.15">
      <c r="A13" s="121" t="s">
        <v>339</v>
      </c>
      <c r="B13" s="227">
        <v>36</v>
      </c>
      <c r="C13" s="227">
        <v>38107</v>
      </c>
      <c r="D13" s="227">
        <v>89</v>
      </c>
      <c r="E13" s="227">
        <v>35</v>
      </c>
      <c r="F13" s="227">
        <v>54</v>
      </c>
    </row>
    <row r="14" spans="1:10" ht="15.95" customHeight="1" x14ac:dyDescent="0.15">
      <c r="A14" s="121" t="s">
        <v>295</v>
      </c>
      <c r="B14" s="227">
        <v>36</v>
      </c>
      <c r="C14" s="227">
        <v>39684</v>
      </c>
      <c r="D14" s="227">
        <v>81</v>
      </c>
      <c r="E14" s="227">
        <v>27</v>
      </c>
      <c r="F14" s="227">
        <v>54</v>
      </c>
    </row>
    <row r="15" spans="1:10" ht="15.95" customHeight="1" x14ac:dyDescent="0.15">
      <c r="A15" s="121" t="s">
        <v>480</v>
      </c>
      <c r="B15" s="227">
        <v>36</v>
      </c>
      <c r="C15" s="227">
        <v>39661</v>
      </c>
      <c r="D15" s="227">
        <v>80</v>
      </c>
      <c r="E15" s="227">
        <v>26</v>
      </c>
      <c r="F15" s="227">
        <v>54</v>
      </c>
    </row>
    <row r="16" spans="1:10" ht="15.95" customHeight="1" x14ac:dyDescent="0.15">
      <c r="A16" s="121" t="s">
        <v>313</v>
      </c>
      <c r="B16" s="227">
        <v>37</v>
      </c>
      <c r="C16" s="227">
        <v>39811</v>
      </c>
      <c r="D16" s="227">
        <v>80</v>
      </c>
      <c r="E16" s="227">
        <v>26</v>
      </c>
      <c r="F16" s="227">
        <v>54</v>
      </c>
    </row>
    <row r="17" spans="1:6" ht="15.95" customHeight="1" x14ac:dyDescent="0.15">
      <c r="A17" s="121" t="s">
        <v>569</v>
      </c>
      <c r="B17" s="227">
        <v>38</v>
      </c>
      <c r="C17" s="227">
        <v>79291</v>
      </c>
      <c r="D17" s="227">
        <v>80</v>
      </c>
      <c r="E17" s="227">
        <v>26</v>
      </c>
      <c r="F17" s="227">
        <v>54</v>
      </c>
    </row>
    <row r="18" spans="1:6" ht="15.95" customHeight="1" x14ac:dyDescent="0.15">
      <c r="A18" s="121" t="s">
        <v>542</v>
      </c>
      <c r="B18" s="227">
        <v>38</v>
      </c>
      <c r="C18" s="227">
        <v>79291</v>
      </c>
      <c r="D18" s="227">
        <v>79</v>
      </c>
      <c r="E18" s="227">
        <v>25</v>
      </c>
      <c r="F18" s="227">
        <v>54</v>
      </c>
    </row>
    <row r="19" spans="1:6" ht="15.95" customHeight="1" x14ac:dyDescent="0.15">
      <c r="A19" s="121" t="s">
        <v>570</v>
      </c>
      <c r="B19" s="227">
        <v>38</v>
      </c>
      <c r="C19" s="227">
        <v>79291</v>
      </c>
      <c r="D19" s="227">
        <v>116</v>
      </c>
      <c r="E19" s="227">
        <v>23</v>
      </c>
      <c r="F19" s="227">
        <v>93</v>
      </c>
    </row>
    <row r="20" spans="1:6" ht="15.95" customHeight="1" x14ac:dyDescent="0.15">
      <c r="A20" s="121" t="s">
        <v>279</v>
      </c>
      <c r="B20" s="227">
        <v>38</v>
      </c>
      <c r="C20" s="227">
        <v>79291</v>
      </c>
      <c r="D20" s="227">
        <f>SUM(E20:F20)</f>
        <v>116</v>
      </c>
      <c r="E20" s="227">
        <v>23</v>
      </c>
      <c r="F20" s="227">
        <v>93</v>
      </c>
    </row>
    <row r="21" spans="1:6" ht="15.95" customHeight="1" x14ac:dyDescent="0.15">
      <c r="A21" s="121" t="s">
        <v>254</v>
      </c>
      <c r="B21" s="227">
        <v>39</v>
      </c>
      <c r="C21" s="227">
        <v>79455</v>
      </c>
      <c r="D21" s="227">
        <v>115</v>
      </c>
      <c r="E21" s="227">
        <v>22</v>
      </c>
      <c r="F21" s="227">
        <v>93</v>
      </c>
    </row>
    <row r="22" spans="1:6" ht="15.95" customHeight="1" x14ac:dyDescent="0.15">
      <c r="A22" s="121" t="s">
        <v>55</v>
      </c>
      <c r="B22" s="227">
        <v>41</v>
      </c>
      <c r="C22" s="227">
        <v>79721</v>
      </c>
      <c r="D22" s="227">
        <v>112</v>
      </c>
      <c r="E22" s="227">
        <v>19</v>
      </c>
      <c r="F22" s="227">
        <v>93</v>
      </c>
    </row>
    <row r="23" spans="1:6" ht="15.95" customHeight="1" x14ac:dyDescent="0.15">
      <c r="A23" s="121" t="s">
        <v>395</v>
      </c>
      <c r="B23" s="227">
        <v>41</v>
      </c>
      <c r="C23" s="227">
        <v>79721</v>
      </c>
      <c r="D23" s="227">
        <f>E23+F23</f>
        <v>109</v>
      </c>
      <c r="E23" s="227">
        <v>16</v>
      </c>
      <c r="F23" s="227">
        <v>93</v>
      </c>
    </row>
    <row r="24" spans="1:6" ht="15.95" customHeight="1" x14ac:dyDescent="0.15">
      <c r="A24" s="121" t="s">
        <v>458</v>
      </c>
      <c r="B24" s="227">
        <v>41</v>
      </c>
      <c r="C24" s="227">
        <v>79721</v>
      </c>
      <c r="D24" s="227">
        <v>107</v>
      </c>
      <c r="E24" s="227">
        <v>14</v>
      </c>
      <c r="F24" s="227">
        <v>93</v>
      </c>
    </row>
    <row r="25" spans="1:6" ht="15.95" customHeight="1" x14ac:dyDescent="0.15">
      <c r="A25" s="121" t="s">
        <v>571</v>
      </c>
      <c r="B25" s="227">
        <v>42</v>
      </c>
      <c r="C25" s="227">
        <v>79906</v>
      </c>
      <c r="D25" s="227">
        <v>107</v>
      </c>
      <c r="E25" s="227">
        <v>14</v>
      </c>
      <c r="F25" s="227">
        <v>93</v>
      </c>
    </row>
    <row r="26" spans="1:6" ht="15.95" customHeight="1" x14ac:dyDescent="0.15">
      <c r="A26" s="121" t="s">
        <v>567</v>
      </c>
      <c r="B26" s="227">
        <v>42</v>
      </c>
      <c r="C26" s="227">
        <v>79906</v>
      </c>
      <c r="D26" s="227">
        <v>107</v>
      </c>
      <c r="E26" s="227">
        <v>14</v>
      </c>
      <c r="F26" s="227">
        <v>93</v>
      </c>
    </row>
    <row r="27" spans="1:6" ht="15.95" customHeight="1" x14ac:dyDescent="0.15">
      <c r="A27" s="121" t="s">
        <v>573</v>
      </c>
      <c r="B27" s="227">
        <v>44</v>
      </c>
      <c r="C27" s="227">
        <v>80217</v>
      </c>
      <c r="D27" s="227">
        <v>106</v>
      </c>
      <c r="E27" s="227">
        <v>13</v>
      </c>
      <c r="F27" s="227">
        <v>93</v>
      </c>
    </row>
    <row r="28" spans="1:6" ht="15.95" customHeight="1" x14ac:dyDescent="0.15">
      <c r="A28" s="121" t="s">
        <v>271</v>
      </c>
      <c r="B28" s="227">
        <v>44</v>
      </c>
      <c r="C28" s="227">
        <v>80217</v>
      </c>
      <c r="D28" s="227">
        <v>106</v>
      </c>
      <c r="E28" s="227">
        <v>13</v>
      </c>
      <c r="F28" s="227">
        <v>93</v>
      </c>
    </row>
    <row r="29" spans="1:6" ht="15.95" customHeight="1" x14ac:dyDescent="0.15">
      <c r="A29" s="121" t="s">
        <v>523</v>
      </c>
      <c r="B29" s="227">
        <v>47</v>
      </c>
      <c r="C29" s="227">
        <v>80730</v>
      </c>
      <c r="D29" s="227">
        <v>105</v>
      </c>
      <c r="E29" s="227">
        <v>12</v>
      </c>
      <c r="F29" s="227">
        <v>93</v>
      </c>
    </row>
    <row r="30" spans="1:6" ht="15.95" customHeight="1" x14ac:dyDescent="0.15">
      <c r="A30" s="121" t="s">
        <v>509</v>
      </c>
      <c r="B30" s="227">
        <v>48</v>
      </c>
      <c r="C30" s="227">
        <v>80884</v>
      </c>
      <c r="D30" s="227">
        <v>105</v>
      </c>
      <c r="E30" s="227">
        <v>12</v>
      </c>
      <c r="F30" s="227">
        <v>93</v>
      </c>
    </row>
    <row r="31" spans="1:6" ht="15.95" customHeight="1" x14ac:dyDescent="0.15">
      <c r="A31" s="121" t="s">
        <v>716</v>
      </c>
      <c r="B31" s="228">
        <v>50</v>
      </c>
      <c r="C31" s="228">
        <v>81986</v>
      </c>
      <c r="D31" s="228">
        <v>103</v>
      </c>
      <c r="E31" s="228">
        <v>10</v>
      </c>
      <c r="F31" s="228">
        <v>93</v>
      </c>
    </row>
    <row r="32" spans="1:6" ht="15.95" customHeight="1" x14ac:dyDescent="0.15">
      <c r="A32" s="121" t="s">
        <v>764</v>
      </c>
      <c r="B32" s="228">
        <v>52</v>
      </c>
      <c r="C32" s="228">
        <v>82047</v>
      </c>
      <c r="D32" s="228">
        <v>93</v>
      </c>
      <c r="E32" s="228">
        <v>8</v>
      </c>
      <c r="F32" s="228">
        <v>85</v>
      </c>
    </row>
    <row r="33" spans="1:10" ht="13.5" x14ac:dyDescent="0.15">
      <c r="A33" s="134" t="s">
        <v>75</v>
      </c>
    </row>
    <row r="34" spans="1:10" ht="13.5" x14ac:dyDescent="0.15"/>
    <row r="35" spans="1:10" ht="13.5" x14ac:dyDescent="0.15">
      <c r="A35" s="117" t="s">
        <v>21</v>
      </c>
      <c r="G35" s="117" t="s">
        <v>574</v>
      </c>
    </row>
    <row r="36" spans="1:10" ht="13.5" x14ac:dyDescent="0.15">
      <c r="A36" s="229" t="s">
        <v>563</v>
      </c>
      <c r="B36" s="229" t="s">
        <v>24</v>
      </c>
      <c r="C36" s="229" t="s">
        <v>8</v>
      </c>
      <c r="D36" s="229" t="s">
        <v>374</v>
      </c>
      <c r="E36" s="229" t="s">
        <v>575</v>
      </c>
      <c r="F36" s="230" t="s">
        <v>576</v>
      </c>
      <c r="G36" s="231" t="s">
        <v>563</v>
      </c>
      <c r="H36" s="229" t="s">
        <v>185</v>
      </c>
      <c r="I36" s="229" t="s">
        <v>143</v>
      </c>
      <c r="J36" s="229" t="s">
        <v>577</v>
      </c>
    </row>
    <row r="37" spans="1:10" ht="13.5" hidden="1" customHeight="1" x14ac:dyDescent="0.15">
      <c r="A37" s="229" t="s">
        <v>563</v>
      </c>
      <c r="B37" s="229" t="s">
        <v>24</v>
      </c>
      <c r="C37" s="229" t="s">
        <v>8</v>
      </c>
      <c r="D37" s="229" t="s">
        <v>374</v>
      </c>
      <c r="E37" s="229" t="s">
        <v>575</v>
      </c>
      <c r="F37" s="230" t="s">
        <v>576</v>
      </c>
      <c r="G37" s="231" t="s">
        <v>563</v>
      </c>
      <c r="H37" s="229" t="s">
        <v>185</v>
      </c>
      <c r="I37" s="229" t="s">
        <v>143</v>
      </c>
      <c r="J37" s="229" t="s">
        <v>577</v>
      </c>
    </row>
    <row r="38" spans="1:10" ht="18" hidden="1" customHeight="1" x14ac:dyDescent="0.15">
      <c r="A38" s="121" t="s">
        <v>238</v>
      </c>
      <c r="B38" s="232">
        <v>1967414</v>
      </c>
      <c r="C38" s="232">
        <v>1726962</v>
      </c>
      <c r="D38" s="232">
        <v>7263</v>
      </c>
      <c r="E38" s="232">
        <v>21200</v>
      </c>
      <c r="F38" s="233">
        <v>81.599999999999994</v>
      </c>
      <c r="G38" s="77" t="s">
        <v>238</v>
      </c>
      <c r="H38" s="78">
        <v>26209</v>
      </c>
      <c r="I38" s="78">
        <v>9950</v>
      </c>
      <c r="J38" s="122">
        <v>37.96</v>
      </c>
    </row>
    <row r="39" spans="1:10" ht="18" hidden="1" customHeight="1" x14ac:dyDescent="0.15">
      <c r="A39" s="121" t="s">
        <v>507</v>
      </c>
      <c r="B39" s="232">
        <v>1925004</v>
      </c>
      <c r="C39" s="232">
        <v>1747858</v>
      </c>
      <c r="D39" s="232">
        <v>7454</v>
      </c>
      <c r="E39" s="232">
        <v>21437</v>
      </c>
      <c r="F39" s="233">
        <v>82.1</v>
      </c>
      <c r="G39" s="77" t="s">
        <v>507</v>
      </c>
      <c r="H39" s="78">
        <v>25922</v>
      </c>
      <c r="I39" s="78">
        <v>10265</v>
      </c>
      <c r="J39" s="122">
        <v>39.49</v>
      </c>
    </row>
    <row r="40" spans="1:10" ht="18" hidden="1" customHeight="1" x14ac:dyDescent="0.15">
      <c r="A40" s="121" t="s">
        <v>124</v>
      </c>
      <c r="B40" s="232">
        <v>1923643</v>
      </c>
      <c r="C40" s="232">
        <v>1760754</v>
      </c>
      <c r="D40" s="232">
        <v>7697</v>
      </c>
      <c r="E40" s="232">
        <v>21913</v>
      </c>
      <c r="F40" s="233">
        <v>83.7</v>
      </c>
      <c r="G40" s="77" t="s">
        <v>124</v>
      </c>
      <c r="H40" s="78">
        <v>26102</v>
      </c>
      <c r="I40" s="78">
        <v>10613</v>
      </c>
      <c r="J40" s="122">
        <v>40.659999999999997</v>
      </c>
    </row>
    <row r="41" spans="1:10" ht="18" hidden="1" customHeight="1" x14ac:dyDescent="0.15">
      <c r="A41" s="121" t="s">
        <v>398</v>
      </c>
      <c r="B41" s="232">
        <v>1943104</v>
      </c>
      <c r="C41" s="232">
        <v>1772208</v>
      </c>
      <c r="D41" s="232">
        <v>7919</v>
      </c>
      <c r="E41" s="232">
        <v>22173</v>
      </c>
      <c r="F41" s="233">
        <v>83.9</v>
      </c>
      <c r="G41" s="77" t="s">
        <v>398</v>
      </c>
      <c r="H41" s="78">
        <v>26190</v>
      </c>
      <c r="I41" s="78">
        <v>12683</v>
      </c>
      <c r="J41" s="122">
        <v>48.43</v>
      </c>
    </row>
    <row r="42" spans="1:10" ht="18" hidden="1" customHeight="1" x14ac:dyDescent="0.15">
      <c r="A42" s="121" t="s">
        <v>268</v>
      </c>
      <c r="B42" s="232">
        <v>1989784</v>
      </c>
      <c r="C42" s="232">
        <v>1774900</v>
      </c>
      <c r="D42" s="232">
        <v>8038</v>
      </c>
      <c r="E42" s="232">
        <v>22265</v>
      </c>
      <c r="F42" s="233">
        <v>84</v>
      </c>
      <c r="G42" s="77" t="s">
        <v>268</v>
      </c>
      <c r="H42" s="78">
        <v>26430</v>
      </c>
      <c r="I42" s="78">
        <v>13733</v>
      </c>
      <c r="J42" s="122">
        <v>51.96</v>
      </c>
    </row>
    <row r="43" spans="1:10" ht="18" hidden="1" customHeight="1" x14ac:dyDescent="0.15">
      <c r="A43" s="121" t="s">
        <v>239</v>
      </c>
      <c r="B43" s="232">
        <v>1937721</v>
      </c>
      <c r="C43" s="232">
        <v>1777076</v>
      </c>
      <c r="D43" s="232">
        <v>8182</v>
      </c>
      <c r="E43" s="232">
        <v>22336</v>
      </c>
      <c r="F43" s="233">
        <v>84.9</v>
      </c>
      <c r="G43" s="77" t="s">
        <v>239</v>
      </c>
      <c r="H43" s="78">
        <v>26476</v>
      </c>
      <c r="I43" s="78">
        <v>14753</v>
      </c>
      <c r="J43" s="122">
        <v>55.72</v>
      </c>
    </row>
    <row r="44" spans="1:10" ht="15.95" hidden="1" customHeight="1" x14ac:dyDescent="0.15">
      <c r="A44" s="121" t="s">
        <v>126</v>
      </c>
      <c r="B44" s="232">
        <v>1898885</v>
      </c>
      <c r="C44" s="232">
        <v>1777779</v>
      </c>
      <c r="D44" s="232">
        <v>8306</v>
      </c>
      <c r="E44" s="232">
        <v>22343</v>
      </c>
      <c r="F44" s="233">
        <v>84.9</v>
      </c>
      <c r="G44" s="77" t="s">
        <v>106</v>
      </c>
      <c r="H44" s="78">
        <v>26308</v>
      </c>
      <c r="I44" s="78">
        <v>15563</v>
      </c>
      <c r="J44" s="234">
        <v>59.2</v>
      </c>
    </row>
    <row r="45" spans="1:10" ht="15.95" hidden="1" customHeight="1" x14ac:dyDescent="0.15">
      <c r="A45" s="121" t="s">
        <v>578</v>
      </c>
      <c r="B45" s="232">
        <v>1922095</v>
      </c>
      <c r="C45" s="232">
        <v>1777442</v>
      </c>
      <c r="D45" s="232">
        <v>8397</v>
      </c>
      <c r="E45" s="232">
        <v>22372</v>
      </c>
      <c r="F45" s="233">
        <v>85.4</v>
      </c>
      <c r="G45" s="77" t="s">
        <v>269</v>
      </c>
      <c r="H45" s="78">
        <v>26308</v>
      </c>
      <c r="I45" s="78">
        <v>16523</v>
      </c>
      <c r="J45" s="122">
        <v>62.81</v>
      </c>
    </row>
    <row r="46" spans="1:10" ht="15.95" hidden="1" customHeight="1" x14ac:dyDescent="0.15">
      <c r="A46" s="121" t="s">
        <v>152</v>
      </c>
      <c r="B46" s="232">
        <v>2032419</v>
      </c>
      <c r="C46" s="232">
        <v>1787912</v>
      </c>
      <c r="D46" s="232">
        <v>8559</v>
      </c>
      <c r="E46" s="232">
        <v>22424</v>
      </c>
      <c r="F46" s="233">
        <v>85.2</v>
      </c>
      <c r="G46" s="77" t="s">
        <v>338</v>
      </c>
      <c r="H46" s="78">
        <v>26385</v>
      </c>
      <c r="I46" s="78">
        <v>17435</v>
      </c>
      <c r="J46" s="122">
        <v>66.08</v>
      </c>
    </row>
    <row r="47" spans="1:10" ht="15.95" customHeight="1" x14ac:dyDescent="0.15">
      <c r="A47" s="121" t="s">
        <v>580</v>
      </c>
      <c r="B47" s="232">
        <v>2006369</v>
      </c>
      <c r="C47" s="232">
        <v>1815018</v>
      </c>
      <c r="D47" s="232">
        <v>8629</v>
      </c>
      <c r="E47" s="232">
        <v>22521</v>
      </c>
      <c r="F47" s="233">
        <v>86</v>
      </c>
      <c r="G47" s="77" t="s">
        <v>339</v>
      </c>
      <c r="H47" s="78">
        <v>26329</v>
      </c>
      <c r="I47" s="78">
        <v>18425</v>
      </c>
      <c r="J47" s="122">
        <v>69.98</v>
      </c>
    </row>
    <row r="48" spans="1:10" ht="15.95" customHeight="1" x14ac:dyDescent="0.15">
      <c r="A48" s="121" t="s">
        <v>201</v>
      </c>
      <c r="B48" s="232">
        <v>2119990</v>
      </c>
      <c r="C48" s="232">
        <v>1850613</v>
      </c>
      <c r="D48" s="232">
        <v>8710</v>
      </c>
      <c r="E48" s="232">
        <v>22472</v>
      </c>
      <c r="F48" s="233">
        <v>86.1</v>
      </c>
      <c r="G48" s="77" t="s">
        <v>196</v>
      </c>
      <c r="H48" s="78">
        <v>26189</v>
      </c>
      <c r="I48" s="78">
        <v>19505</v>
      </c>
      <c r="J48" s="122">
        <v>74.48</v>
      </c>
    </row>
    <row r="49" spans="1:10" ht="15.95" customHeight="1" x14ac:dyDescent="0.15">
      <c r="A49" s="121" t="s">
        <v>119</v>
      </c>
      <c r="B49" s="232">
        <v>2085683</v>
      </c>
      <c r="C49" s="232">
        <v>1874915</v>
      </c>
      <c r="D49" s="232">
        <v>8844</v>
      </c>
      <c r="E49" s="232">
        <v>22517</v>
      </c>
      <c r="F49" s="233">
        <v>86.6</v>
      </c>
      <c r="G49" s="77" t="s">
        <v>357</v>
      </c>
      <c r="H49" s="78">
        <v>26111</v>
      </c>
      <c r="I49" s="78">
        <v>19925</v>
      </c>
      <c r="J49" s="122">
        <v>76.31</v>
      </c>
    </row>
    <row r="50" spans="1:10" ht="15.95" customHeight="1" x14ac:dyDescent="0.15">
      <c r="A50" s="121" t="s">
        <v>464</v>
      </c>
      <c r="B50" s="232">
        <v>2073108</v>
      </c>
      <c r="C50" s="232">
        <v>1883242</v>
      </c>
      <c r="D50" s="232">
        <v>8999</v>
      </c>
      <c r="E50" s="232">
        <v>22569</v>
      </c>
      <c r="F50" s="233">
        <v>87</v>
      </c>
      <c r="G50" s="77" t="s">
        <v>359</v>
      </c>
      <c r="H50" s="78">
        <v>25994</v>
      </c>
      <c r="I50" s="78">
        <v>20502</v>
      </c>
      <c r="J50" s="122">
        <v>78.87</v>
      </c>
    </row>
    <row r="51" spans="1:10" ht="15.95" customHeight="1" x14ac:dyDescent="0.15">
      <c r="A51" s="121" t="s">
        <v>584</v>
      </c>
      <c r="B51" s="232">
        <v>2075294</v>
      </c>
      <c r="C51" s="232">
        <v>1858567</v>
      </c>
      <c r="D51" s="232">
        <v>9040</v>
      </c>
      <c r="E51" s="232">
        <v>22506</v>
      </c>
      <c r="F51" s="233">
        <v>87.4</v>
      </c>
      <c r="G51" s="77" t="s">
        <v>80</v>
      </c>
      <c r="H51" s="78">
        <v>25935</v>
      </c>
      <c r="I51" s="78">
        <v>20951</v>
      </c>
      <c r="J51" s="122">
        <v>80.78</v>
      </c>
    </row>
    <row r="52" spans="1:10" ht="15.95" customHeight="1" x14ac:dyDescent="0.15">
      <c r="A52" s="121" t="s">
        <v>585</v>
      </c>
      <c r="B52" s="232">
        <v>2154206</v>
      </c>
      <c r="C52" s="232">
        <v>1865986</v>
      </c>
      <c r="D52" s="232">
        <v>9191</v>
      </c>
      <c r="E52" s="232">
        <v>22479</v>
      </c>
      <c r="F52" s="233">
        <v>87.8</v>
      </c>
      <c r="G52" s="77" t="s">
        <v>360</v>
      </c>
      <c r="H52" s="78">
        <v>25750</v>
      </c>
      <c r="I52" s="78">
        <v>21524</v>
      </c>
      <c r="J52" s="122">
        <v>83.59</v>
      </c>
    </row>
    <row r="53" spans="1:10" ht="15.95" customHeight="1" x14ac:dyDescent="0.15">
      <c r="A53" s="121" t="s">
        <v>586</v>
      </c>
      <c r="B53" s="232">
        <v>2065700</v>
      </c>
      <c r="C53" s="232">
        <v>1890208</v>
      </c>
      <c r="D53" s="232">
        <v>9063</v>
      </c>
      <c r="E53" s="232">
        <v>22114</v>
      </c>
      <c r="F53" s="233">
        <v>87.6</v>
      </c>
      <c r="G53" s="77" t="s">
        <v>362</v>
      </c>
      <c r="H53" s="78">
        <v>25603</v>
      </c>
      <c r="I53" s="78">
        <v>21982</v>
      </c>
      <c r="J53" s="122">
        <v>85.86</v>
      </c>
    </row>
    <row r="54" spans="1:10" ht="15.95" customHeight="1" x14ac:dyDescent="0.15">
      <c r="A54" s="121" t="s">
        <v>281</v>
      </c>
      <c r="B54" s="235">
        <v>1974047</v>
      </c>
      <c r="C54" s="235">
        <v>1861662</v>
      </c>
      <c r="D54" s="235">
        <v>9120</v>
      </c>
      <c r="E54" s="235">
        <v>21888</v>
      </c>
      <c r="F54" s="233">
        <v>87</v>
      </c>
      <c r="G54" s="77" t="s">
        <v>270</v>
      </c>
      <c r="H54" s="78">
        <v>25258</v>
      </c>
      <c r="I54" s="78">
        <v>22323</v>
      </c>
      <c r="J54" s="122">
        <v>88.38</v>
      </c>
    </row>
    <row r="55" spans="1:10" ht="15.95" customHeight="1" x14ac:dyDescent="0.15">
      <c r="A55" s="121" t="s">
        <v>46</v>
      </c>
      <c r="B55" s="235">
        <v>1917943</v>
      </c>
      <c r="C55" s="235">
        <v>1852656</v>
      </c>
      <c r="D55" s="235">
        <v>9134</v>
      </c>
      <c r="E55" s="235">
        <v>21922</v>
      </c>
      <c r="F55" s="236">
        <v>87.7</v>
      </c>
      <c r="G55" s="77" t="s">
        <v>346</v>
      </c>
      <c r="H55" s="78">
        <v>25147</v>
      </c>
      <c r="I55" s="78">
        <v>22429</v>
      </c>
      <c r="J55" s="122">
        <v>89.19</v>
      </c>
    </row>
    <row r="56" spans="1:10" ht="15.95" customHeight="1" x14ac:dyDescent="0.15">
      <c r="A56" s="121" t="s">
        <v>588</v>
      </c>
      <c r="B56" s="235">
        <v>1950255</v>
      </c>
      <c r="C56" s="235">
        <v>1829397</v>
      </c>
      <c r="D56" s="235">
        <v>9183</v>
      </c>
      <c r="E56" s="235">
        <v>22039</v>
      </c>
      <c r="F56" s="236">
        <v>88.6</v>
      </c>
      <c r="G56" s="77" t="s">
        <v>347</v>
      </c>
      <c r="H56" s="78">
        <v>25010</v>
      </c>
      <c r="I56" s="78">
        <v>22340</v>
      </c>
      <c r="J56" s="122">
        <v>89.32</v>
      </c>
    </row>
    <row r="57" spans="1:10" ht="15.95" customHeight="1" x14ac:dyDescent="0.15">
      <c r="A57" s="121" t="s">
        <v>589</v>
      </c>
      <c r="B57" s="237">
        <v>1944822</v>
      </c>
      <c r="C57" s="237">
        <v>1801353</v>
      </c>
      <c r="D57" s="237">
        <v>9224</v>
      </c>
      <c r="E57" s="237">
        <v>21630</v>
      </c>
      <c r="F57" s="238">
        <v>87.4</v>
      </c>
      <c r="G57" s="77" t="s">
        <v>283</v>
      </c>
      <c r="H57" s="78">
        <v>24874</v>
      </c>
      <c r="I57" s="78">
        <v>22333</v>
      </c>
      <c r="J57" s="122">
        <v>89.78</v>
      </c>
    </row>
    <row r="58" spans="1:10" ht="15.95" customHeight="1" x14ac:dyDescent="0.15">
      <c r="A58" s="121" t="s">
        <v>481</v>
      </c>
      <c r="B58" s="237">
        <v>1947342</v>
      </c>
      <c r="C58" s="237">
        <v>1811561</v>
      </c>
      <c r="D58" s="237">
        <v>9267</v>
      </c>
      <c r="E58" s="237">
        <v>21537</v>
      </c>
      <c r="F58" s="238">
        <v>87.6</v>
      </c>
      <c r="G58" s="77" t="s">
        <v>366</v>
      </c>
      <c r="H58" s="78">
        <v>24750</v>
      </c>
      <c r="I58" s="78">
        <v>22266</v>
      </c>
      <c r="J58" s="122">
        <v>89.96</v>
      </c>
    </row>
    <row r="59" spans="1:10" ht="15.95" customHeight="1" x14ac:dyDescent="0.15">
      <c r="A59" s="121" t="s">
        <v>590</v>
      </c>
      <c r="B59" s="237">
        <v>1945856</v>
      </c>
      <c r="C59" s="237">
        <v>1805171</v>
      </c>
      <c r="D59" s="237">
        <v>9359</v>
      </c>
      <c r="E59" s="237">
        <v>21563</v>
      </c>
      <c r="F59" s="238">
        <v>88.6</v>
      </c>
      <c r="G59" s="77" t="s">
        <v>367</v>
      </c>
      <c r="H59" s="78">
        <v>24581</v>
      </c>
      <c r="I59" s="78">
        <v>22194</v>
      </c>
      <c r="J59" s="234">
        <v>90.29</v>
      </c>
    </row>
    <row r="60" spans="1:10" ht="15.95" customHeight="1" x14ac:dyDescent="0.15">
      <c r="A60" s="121" t="s">
        <v>592</v>
      </c>
      <c r="B60" s="237">
        <v>1978712</v>
      </c>
      <c r="C60" s="237">
        <v>1815137</v>
      </c>
      <c r="D60" s="237">
        <v>9434</v>
      </c>
      <c r="E60" s="237">
        <v>21679</v>
      </c>
      <c r="F60" s="238">
        <v>89.2</v>
      </c>
      <c r="G60" s="77" t="s">
        <v>76</v>
      </c>
      <c r="H60" s="78">
        <v>24339</v>
      </c>
      <c r="I60" s="78">
        <v>22016</v>
      </c>
      <c r="J60" s="234">
        <v>90.46</v>
      </c>
    </row>
    <row r="61" spans="1:10" ht="15.95" customHeight="1" x14ac:dyDescent="0.15">
      <c r="A61" s="121" t="s">
        <v>593</v>
      </c>
      <c r="B61" s="237">
        <v>1932917</v>
      </c>
      <c r="C61" s="237">
        <v>1779449</v>
      </c>
      <c r="D61" s="237">
        <v>9411</v>
      </c>
      <c r="E61" s="237">
        <v>21401</v>
      </c>
      <c r="F61" s="238">
        <v>88.9</v>
      </c>
      <c r="G61" s="77" t="s">
        <v>370</v>
      </c>
      <c r="H61" s="78">
        <v>24303</v>
      </c>
      <c r="I61" s="78">
        <v>21994</v>
      </c>
      <c r="J61" s="234">
        <v>90.5</v>
      </c>
    </row>
    <row r="62" spans="1:10" ht="15.95" customHeight="1" x14ac:dyDescent="0.15">
      <c r="A62" s="121" t="s">
        <v>594</v>
      </c>
      <c r="B62" s="237">
        <v>1934274</v>
      </c>
      <c r="C62" s="237">
        <v>1784615</v>
      </c>
      <c r="D62" s="237">
        <v>9617</v>
      </c>
      <c r="E62" s="237">
        <v>21648</v>
      </c>
      <c r="F62" s="238">
        <v>90.8</v>
      </c>
      <c r="G62" s="77" t="s">
        <v>271</v>
      </c>
      <c r="H62" s="78">
        <v>24066</v>
      </c>
      <c r="I62" s="78">
        <v>21788</v>
      </c>
      <c r="J62" s="234">
        <v>90.53</v>
      </c>
    </row>
    <row r="63" spans="1:10" ht="15.95" customHeight="1" x14ac:dyDescent="0.15">
      <c r="A63" s="121" t="s">
        <v>595</v>
      </c>
      <c r="B63" s="237">
        <v>2019282</v>
      </c>
      <c r="C63" s="237">
        <v>1815049</v>
      </c>
      <c r="D63" s="237">
        <v>9525</v>
      </c>
      <c r="E63" s="237">
        <v>21250</v>
      </c>
      <c r="F63" s="238">
        <v>89.9</v>
      </c>
      <c r="G63" s="77" t="s">
        <v>523</v>
      </c>
      <c r="H63" s="78">
        <v>23838</v>
      </c>
      <c r="I63" s="78">
        <v>21616</v>
      </c>
      <c r="J63" s="234">
        <v>90.68</v>
      </c>
    </row>
    <row r="64" spans="1:10" s="241" customFormat="1" ht="15.95" customHeight="1" x14ac:dyDescent="0.15">
      <c r="A64" s="7" t="s">
        <v>463</v>
      </c>
      <c r="B64" s="239">
        <v>2060122</v>
      </c>
      <c r="C64" s="239">
        <v>1808955</v>
      </c>
      <c r="D64" s="239">
        <v>9647</v>
      </c>
      <c r="E64" s="239">
        <v>21368</v>
      </c>
      <c r="F64" s="240">
        <v>91.2</v>
      </c>
      <c r="G64" s="77" t="s">
        <v>509</v>
      </c>
      <c r="H64" s="78">
        <v>23638</v>
      </c>
      <c r="I64" s="78">
        <v>21434</v>
      </c>
      <c r="J64" s="234">
        <v>90.68</v>
      </c>
    </row>
    <row r="65" spans="1:10" s="241" customFormat="1" ht="15.95" customHeight="1" x14ac:dyDescent="0.15">
      <c r="A65" s="7" t="s">
        <v>587</v>
      </c>
      <c r="B65" s="242">
        <v>1946031</v>
      </c>
      <c r="C65" s="242">
        <v>1797291</v>
      </c>
      <c r="D65" s="242">
        <v>9779</v>
      </c>
      <c r="E65" s="242">
        <v>21455</v>
      </c>
      <c r="F65" s="243">
        <v>91.5</v>
      </c>
      <c r="G65" s="244" t="s">
        <v>150</v>
      </c>
      <c r="H65" s="78">
        <v>23439</v>
      </c>
      <c r="I65" s="78">
        <v>21271</v>
      </c>
      <c r="J65" s="234">
        <v>90.75</v>
      </c>
    </row>
    <row r="66" spans="1:10" s="241" customFormat="1" ht="15.95" customHeight="1" x14ac:dyDescent="0.15">
      <c r="A66" s="7" t="s">
        <v>765</v>
      </c>
      <c r="B66" s="395" t="s">
        <v>778</v>
      </c>
      <c r="C66" s="395" t="s">
        <v>778</v>
      </c>
      <c r="D66" s="395" t="s">
        <v>778</v>
      </c>
      <c r="E66" s="395" t="s">
        <v>778</v>
      </c>
      <c r="F66" s="396" t="s">
        <v>778</v>
      </c>
      <c r="G66" s="244" t="s">
        <v>762</v>
      </c>
      <c r="H66" s="78">
        <v>23458</v>
      </c>
      <c r="I66" s="78">
        <v>21288</v>
      </c>
      <c r="J66" s="234">
        <f>I66/H66*100</f>
        <v>90.74942450336772</v>
      </c>
    </row>
    <row r="67" spans="1:10" ht="18" customHeight="1" x14ac:dyDescent="0.15">
      <c r="A67" s="134" t="s">
        <v>766</v>
      </c>
      <c r="G67" s="134" t="s">
        <v>75</v>
      </c>
      <c r="J67" s="245" t="s">
        <v>418</v>
      </c>
    </row>
  </sheetData>
  <mergeCells count="2">
    <mergeCell ref="B2:C2"/>
    <mergeCell ref="A2:A3"/>
  </mergeCells>
  <phoneticPr fontId="8"/>
  <pageMargins left="0.39370078740157483" right="0.39370078740157483" top="0.39370078740157483" bottom="0.39370078740157483" header="0.3" footer="0.23622047244094488"/>
  <pageSetup paperSize="9" scale="79" orientation="landscape" r:id="rId1"/>
  <headerFooter scaleWithDoc="0" alignWithMargins="0">
    <oddFooter>&amp;C- &amp;P -</oddFooter>
    <firstFooter>&amp;C&amp;10 1</first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68"/>
  <sheetViews>
    <sheetView view="pageBreakPreview" zoomScale="85" zoomScaleSheetLayoutView="85" workbookViewId="0"/>
  </sheetViews>
  <sheetFormatPr defaultRowHeight="18.75" x14ac:dyDescent="0.15"/>
  <cols>
    <col min="1" max="1" width="11.75" style="247" customWidth="1"/>
    <col min="2" max="13" width="8.75" style="247" customWidth="1"/>
    <col min="14" max="14" width="10.75" style="247" customWidth="1"/>
    <col min="15" max="15" width="9" style="247" customWidth="1"/>
    <col min="16" max="16384" width="9" style="247"/>
  </cols>
  <sheetData>
    <row r="1" spans="1:14" ht="18.75" customHeight="1" x14ac:dyDescent="0.15">
      <c r="A1" s="246" t="s">
        <v>402</v>
      </c>
      <c r="N1" s="245" t="s">
        <v>221</v>
      </c>
    </row>
    <row r="2" spans="1:14" ht="13.5" customHeight="1" x14ac:dyDescent="0.15">
      <c r="A2" s="397" t="s">
        <v>120</v>
      </c>
      <c r="B2" s="459" t="s">
        <v>6</v>
      </c>
      <c r="C2" s="461"/>
      <c r="D2" s="459" t="s">
        <v>596</v>
      </c>
      <c r="E2" s="461"/>
      <c r="F2" s="459" t="s">
        <v>289</v>
      </c>
      <c r="G2" s="461"/>
      <c r="H2" s="459" t="s">
        <v>597</v>
      </c>
      <c r="I2" s="461"/>
      <c r="J2" s="459" t="s">
        <v>166</v>
      </c>
      <c r="K2" s="461"/>
      <c r="L2" s="397" t="s">
        <v>66</v>
      </c>
      <c r="M2" s="397" t="s">
        <v>598</v>
      </c>
      <c r="N2" s="69" t="s">
        <v>600</v>
      </c>
    </row>
    <row r="3" spans="1:14" ht="13.5" customHeight="1" x14ac:dyDescent="0.15">
      <c r="A3" s="398"/>
      <c r="B3" s="121" t="s">
        <v>601</v>
      </c>
      <c r="C3" s="121" t="s">
        <v>603</v>
      </c>
      <c r="D3" s="121" t="s">
        <v>601</v>
      </c>
      <c r="E3" s="121" t="s">
        <v>603</v>
      </c>
      <c r="F3" s="121" t="s">
        <v>601</v>
      </c>
      <c r="G3" s="121" t="s">
        <v>603</v>
      </c>
      <c r="H3" s="121" t="s">
        <v>601</v>
      </c>
      <c r="I3" s="121" t="s">
        <v>603</v>
      </c>
      <c r="J3" s="121" t="s">
        <v>601</v>
      </c>
      <c r="K3" s="126" t="s">
        <v>603</v>
      </c>
      <c r="L3" s="398"/>
      <c r="M3" s="398"/>
      <c r="N3" s="248" t="s">
        <v>604</v>
      </c>
    </row>
    <row r="4" spans="1:14" hidden="1" x14ac:dyDescent="0.15">
      <c r="A4" s="250" t="s">
        <v>501</v>
      </c>
      <c r="B4" s="251">
        <f t="shared" ref="B4:C8" si="0">SUM(D4,F4,H4,J4)</f>
        <v>27</v>
      </c>
      <c r="C4" s="251">
        <f t="shared" si="0"/>
        <v>55944</v>
      </c>
      <c r="D4" s="251">
        <v>9</v>
      </c>
      <c r="E4" s="251">
        <v>55246</v>
      </c>
      <c r="F4" s="251">
        <v>7</v>
      </c>
      <c r="G4" s="251">
        <v>12</v>
      </c>
      <c r="H4" s="251">
        <v>2</v>
      </c>
      <c r="I4" s="251">
        <v>686</v>
      </c>
      <c r="J4" s="251">
        <v>9</v>
      </c>
      <c r="K4" s="251"/>
      <c r="L4" s="251"/>
      <c r="M4" s="251">
        <v>1</v>
      </c>
      <c r="N4" s="251">
        <v>495</v>
      </c>
    </row>
    <row r="5" spans="1:14" hidden="1" x14ac:dyDescent="0.15">
      <c r="A5" s="250" t="s">
        <v>238</v>
      </c>
      <c r="B5" s="251">
        <f t="shared" si="0"/>
        <v>16</v>
      </c>
      <c r="C5" s="251">
        <f t="shared" si="0"/>
        <v>55713</v>
      </c>
      <c r="D5" s="251">
        <v>8</v>
      </c>
      <c r="E5" s="251">
        <v>55706</v>
      </c>
      <c r="F5" s="251">
        <v>1</v>
      </c>
      <c r="G5" s="251">
        <v>4</v>
      </c>
      <c r="H5" s="251">
        <v>1</v>
      </c>
      <c r="I5" s="251">
        <v>3</v>
      </c>
      <c r="J5" s="251">
        <v>6</v>
      </c>
      <c r="K5" s="251"/>
      <c r="L5" s="251"/>
      <c r="M5" s="251"/>
      <c r="N5" s="251">
        <v>554</v>
      </c>
    </row>
    <row r="6" spans="1:14" hidden="1" x14ac:dyDescent="0.15">
      <c r="A6" s="252" t="s">
        <v>507</v>
      </c>
      <c r="B6" s="251">
        <f t="shared" si="0"/>
        <v>24</v>
      </c>
      <c r="C6" s="251">
        <f t="shared" si="0"/>
        <v>45949</v>
      </c>
      <c r="D6" s="251">
        <v>15</v>
      </c>
      <c r="E6" s="251">
        <v>44779</v>
      </c>
      <c r="F6" s="251"/>
      <c r="G6" s="251"/>
      <c r="H6" s="251">
        <v>1</v>
      </c>
      <c r="I6" s="251">
        <v>2</v>
      </c>
      <c r="J6" s="251">
        <v>8</v>
      </c>
      <c r="K6" s="251">
        <v>1168</v>
      </c>
      <c r="L6" s="251">
        <v>1</v>
      </c>
      <c r="M6" s="251">
        <v>3</v>
      </c>
      <c r="N6" s="251">
        <v>575</v>
      </c>
    </row>
    <row r="7" spans="1:14" hidden="1" x14ac:dyDescent="0.15">
      <c r="A7" s="252" t="s">
        <v>124</v>
      </c>
      <c r="B7" s="251">
        <f t="shared" si="0"/>
        <v>10</v>
      </c>
      <c r="C7" s="251">
        <f t="shared" si="0"/>
        <v>10373</v>
      </c>
      <c r="D7" s="251">
        <v>7</v>
      </c>
      <c r="E7" s="251">
        <v>10372</v>
      </c>
      <c r="F7" s="251">
        <v>1</v>
      </c>
      <c r="G7" s="251"/>
      <c r="H7" s="251"/>
      <c r="I7" s="251"/>
      <c r="J7" s="251">
        <v>2</v>
      </c>
      <c r="K7" s="251">
        <v>1</v>
      </c>
      <c r="L7" s="251"/>
      <c r="M7" s="251">
        <v>2</v>
      </c>
      <c r="N7" s="251">
        <v>573</v>
      </c>
    </row>
    <row r="8" spans="1:14" hidden="1" x14ac:dyDescent="0.15">
      <c r="A8" s="252" t="s">
        <v>398</v>
      </c>
      <c r="B8" s="251">
        <f t="shared" si="0"/>
        <v>28</v>
      </c>
      <c r="C8" s="251">
        <f t="shared" si="0"/>
        <v>91291</v>
      </c>
      <c r="D8" s="251">
        <v>17</v>
      </c>
      <c r="E8" s="251">
        <v>90794</v>
      </c>
      <c r="F8" s="251">
        <v>4</v>
      </c>
      <c r="G8" s="251"/>
      <c r="H8" s="251"/>
      <c r="I8" s="251"/>
      <c r="J8" s="251">
        <v>7</v>
      </c>
      <c r="K8" s="251">
        <v>497</v>
      </c>
      <c r="L8" s="251"/>
      <c r="M8" s="251">
        <v>5</v>
      </c>
      <c r="N8" s="251">
        <v>619</v>
      </c>
    </row>
    <row r="9" spans="1:14" hidden="1" x14ac:dyDescent="0.15">
      <c r="A9" s="252" t="s">
        <v>268</v>
      </c>
      <c r="B9" s="251">
        <v>21</v>
      </c>
      <c r="C9" s="251">
        <v>32403</v>
      </c>
      <c r="D9" s="251">
        <v>12</v>
      </c>
      <c r="E9" s="251">
        <v>31444</v>
      </c>
      <c r="F9" s="253" t="s">
        <v>605</v>
      </c>
      <c r="G9" s="253" t="s">
        <v>605</v>
      </c>
      <c r="H9" s="251">
        <v>2</v>
      </c>
      <c r="I9" s="251">
        <v>669</v>
      </c>
      <c r="J9" s="251">
        <v>7</v>
      </c>
      <c r="K9" s="251">
        <v>290</v>
      </c>
      <c r="L9" s="251">
        <v>1</v>
      </c>
      <c r="M9" s="251">
        <v>1</v>
      </c>
      <c r="N9" s="251">
        <v>648</v>
      </c>
    </row>
    <row r="10" spans="1:14" hidden="1" x14ac:dyDescent="0.15">
      <c r="A10" s="252" t="s">
        <v>239</v>
      </c>
      <c r="B10" s="251">
        <v>13</v>
      </c>
      <c r="C10" s="251">
        <v>50599</v>
      </c>
      <c r="D10" s="251">
        <v>7</v>
      </c>
      <c r="E10" s="251">
        <v>50554</v>
      </c>
      <c r="F10" s="251">
        <v>2</v>
      </c>
      <c r="G10" s="253" t="s">
        <v>605</v>
      </c>
      <c r="H10" s="253" t="s">
        <v>547</v>
      </c>
      <c r="I10" s="251">
        <v>40</v>
      </c>
      <c r="J10" s="251">
        <v>4</v>
      </c>
      <c r="K10" s="251">
        <v>5</v>
      </c>
      <c r="L10" s="253" t="s">
        <v>605</v>
      </c>
      <c r="M10" s="251">
        <v>3</v>
      </c>
      <c r="N10" s="251">
        <v>674</v>
      </c>
    </row>
    <row r="11" spans="1:14" ht="13.5" hidden="1" customHeight="1" x14ac:dyDescent="0.15">
      <c r="A11" s="252" t="s">
        <v>106</v>
      </c>
      <c r="B11" s="251">
        <v>22</v>
      </c>
      <c r="C11" s="251">
        <v>9171</v>
      </c>
      <c r="D11" s="251">
        <v>8</v>
      </c>
      <c r="E11" s="251">
        <v>7333</v>
      </c>
      <c r="F11" s="251">
        <v>1</v>
      </c>
      <c r="G11" s="253" t="s">
        <v>605</v>
      </c>
      <c r="H11" s="251">
        <v>2</v>
      </c>
      <c r="I11" s="251">
        <v>1822</v>
      </c>
      <c r="J11" s="251">
        <v>11</v>
      </c>
      <c r="K11" s="251">
        <v>16</v>
      </c>
      <c r="L11" s="254">
        <v>1</v>
      </c>
      <c r="M11" s="253" t="s">
        <v>605</v>
      </c>
      <c r="N11" s="251">
        <v>739</v>
      </c>
    </row>
    <row r="12" spans="1:14" ht="13.5" hidden="1" customHeight="1" x14ac:dyDescent="0.15">
      <c r="A12" s="252" t="s">
        <v>497</v>
      </c>
      <c r="B12" s="251">
        <v>15</v>
      </c>
      <c r="C12" s="251">
        <v>21848</v>
      </c>
      <c r="D12" s="251">
        <v>7</v>
      </c>
      <c r="E12" s="251">
        <v>21824</v>
      </c>
      <c r="F12" s="251">
        <v>1</v>
      </c>
      <c r="G12" s="253" t="s">
        <v>605</v>
      </c>
      <c r="H12" s="253" t="s">
        <v>605</v>
      </c>
      <c r="I12" s="253" t="s">
        <v>605</v>
      </c>
      <c r="J12" s="251">
        <v>7</v>
      </c>
      <c r="K12" s="251">
        <v>24</v>
      </c>
      <c r="L12" s="254">
        <v>1</v>
      </c>
      <c r="M12" s="253" t="s">
        <v>605</v>
      </c>
      <c r="N12" s="251">
        <v>701</v>
      </c>
    </row>
    <row r="13" spans="1:14" ht="13.5" hidden="1" customHeight="1" x14ac:dyDescent="0.15">
      <c r="A13" s="252" t="s">
        <v>272</v>
      </c>
      <c r="B13" s="251">
        <v>16</v>
      </c>
      <c r="C13" s="251">
        <v>35212</v>
      </c>
      <c r="D13" s="251">
        <v>6</v>
      </c>
      <c r="E13" s="251">
        <v>35009</v>
      </c>
      <c r="F13" s="251">
        <v>2</v>
      </c>
      <c r="G13" s="251">
        <v>1</v>
      </c>
      <c r="H13" s="251">
        <v>3</v>
      </c>
      <c r="I13" s="251">
        <v>56</v>
      </c>
      <c r="J13" s="251">
        <v>5</v>
      </c>
      <c r="K13" s="251">
        <v>146</v>
      </c>
      <c r="L13" s="253" t="s">
        <v>605</v>
      </c>
      <c r="M13" s="254">
        <v>5</v>
      </c>
      <c r="N13" s="251">
        <v>743</v>
      </c>
    </row>
    <row r="14" spans="1:14" ht="13.5" customHeight="1" x14ac:dyDescent="0.15">
      <c r="A14" s="252" t="s">
        <v>274</v>
      </c>
      <c r="B14" s="251">
        <v>11</v>
      </c>
      <c r="C14" s="251">
        <v>14798</v>
      </c>
      <c r="D14" s="251">
        <v>5</v>
      </c>
      <c r="E14" s="251">
        <v>14779</v>
      </c>
      <c r="F14" s="251">
        <v>1</v>
      </c>
      <c r="G14" s="253"/>
      <c r="H14" s="251"/>
      <c r="I14" s="253"/>
      <c r="J14" s="251">
        <v>5</v>
      </c>
      <c r="K14" s="251">
        <v>19</v>
      </c>
      <c r="L14" s="254"/>
      <c r="M14" s="253"/>
      <c r="N14" s="251">
        <v>810</v>
      </c>
    </row>
    <row r="15" spans="1:14" ht="13.5" customHeight="1" x14ac:dyDescent="0.15">
      <c r="A15" s="252" t="s">
        <v>91</v>
      </c>
      <c r="B15" s="251">
        <v>11</v>
      </c>
      <c r="C15" s="251">
        <v>1486</v>
      </c>
      <c r="D15" s="251">
        <v>5</v>
      </c>
      <c r="E15" s="251">
        <v>1172</v>
      </c>
      <c r="F15" s="251"/>
      <c r="G15" s="253"/>
      <c r="H15" s="251">
        <v>2</v>
      </c>
      <c r="I15" s="251">
        <v>242</v>
      </c>
      <c r="J15" s="251">
        <v>4</v>
      </c>
      <c r="K15" s="251">
        <v>72</v>
      </c>
      <c r="L15" s="254">
        <v>2</v>
      </c>
      <c r="M15" s="254">
        <v>3</v>
      </c>
      <c r="N15" s="251">
        <v>775</v>
      </c>
    </row>
    <row r="16" spans="1:14" ht="13.5" customHeight="1" x14ac:dyDescent="0.15">
      <c r="A16" s="252" t="s">
        <v>275</v>
      </c>
      <c r="B16" s="251">
        <v>9</v>
      </c>
      <c r="C16" s="251">
        <v>247</v>
      </c>
      <c r="D16" s="251">
        <v>3</v>
      </c>
      <c r="E16" s="251">
        <v>192</v>
      </c>
      <c r="F16" s="251">
        <v>0</v>
      </c>
      <c r="G16" s="254">
        <v>0</v>
      </c>
      <c r="H16" s="254">
        <v>2</v>
      </c>
      <c r="I16" s="251">
        <v>55</v>
      </c>
      <c r="J16" s="251">
        <v>4</v>
      </c>
      <c r="K16" s="251">
        <v>0</v>
      </c>
      <c r="L16" s="254">
        <v>0</v>
      </c>
      <c r="M16" s="254">
        <v>4</v>
      </c>
      <c r="N16" s="251">
        <v>786</v>
      </c>
    </row>
    <row r="17" spans="1:14" ht="13.5" customHeight="1" x14ac:dyDescent="0.15">
      <c r="A17" s="252" t="s">
        <v>92</v>
      </c>
      <c r="B17" s="251">
        <v>15</v>
      </c>
      <c r="C17" s="251">
        <v>10521</v>
      </c>
      <c r="D17" s="251">
        <v>6</v>
      </c>
      <c r="E17" s="251">
        <v>10219</v>
      </c>
      <c r="F17" s="251">
        <v>2</v>
      </c>
      <c r="G17" s="254">
        <v>0</v>
      </c>
      <c r="H17" s="254">
        <v>2</v>
      </c>
      <c r="I17" s="251">
        <v>282</v>
      </c>
      <c r="J17" s="251">
        <v>5</v>
      </c>
      <c r="K17" s="251">
        <v>20</v>
      </c>
      <c r="L17" s="254">
        <v>1</v>
      </c>
      <c r="M17" s="254">
        <v>0</v>
      </c>
      <c r="N17" s="251">
        <v>844</v>
      </c>
    </row>
    <row r="18" spans="1:14" ht="13.5" customHeight="1" x14ac:dyDescent="0.15">
      <c r="A18" s="252" t="s">
        <v>276</v>
      </c>
      <c r="B18" s="251">
        <v>18</v>
      </c>
      <c r="C18" s="251">
        <v>6697</v>
      </c>
      <c r="D18" s="251">
        <v>9</v>
      </c>
      <c r="E18" s="251">
        <v>5882</v>
      </c>
      <c r="F18" s="251">
        <v>0</v>
      </c>
      <c r="G18" s="254">
        <v>0</v>
      </c>
      <c r="H18" s="254">
        <v>0</v>
      </c>
      <c r="I18" s="251">
        <v>0</v>
      </c>
      <c r="J18" s="251">
        <v>9</v>
      </c>
      <c r="K18" s="251">
        <v>815</v>
      </c>
      <c r="L18" s="254">
        <v>1</v>
      </c>
      <c r="M18" s="254">
        <v>3</v>
      </c>
      <c r="N18" s="251">
        <v>773</v>
      </c>
    </row>
    <row r="19" spans="1:14" ht="13.5" customHeight="1" x14ac:dyDescent="0.15">
      <c r="A19" s="252" t="s">
        <v>215</v>
      </c>
      <c r="B19" s="251">
        <v>7</v>
      </c>
      <c r="C19" s="251">
        <v>11476</v>
      </c>
      <c r="D19" s="251">
        <v>3</v>
      </c>
      <c r="E19" s="251">
        <v>11476</v>
      </c>
      <c r="F19" s="251">
        <v>1</v>
      </c>
      <c r="G19" s="254">
        <v>0</v>
      </c>
      <c r="H19" s="254">
        <v>0</v>
      </c>
      <c r="I19" s="251">
        <v>0</v>
      </c>
      <c r="J19" s="251">
        <v>3</v>
      </c>
      <c r="K19" s="251">
        <v>0</v>
      </c>
      <c r="L19" s="254">
        <v>0</v>
      </c>
      <c r="M19" s="254">
        <v>1</v>
      </c>
      <c r="N19" s="251">
        <v>781</v>
      </c>
    </row>
    <row r="20" spans="1:14" ht="13.5" customHeight="1" x14ac:dyDescent="0.15">
      <c r="A20" s="252" t="s">
        <v>242</v>
      </c>
      <c r="B20" s="251">
        <v>12</v>
      </c>
      <c r="C20" s="251">
        <v>322</v>
      </c>
      <c r="D20" s="251">
        <v>4</v>
      </c>
      <c r="E20" s="251">
        <v>282</v>
      </c>
      <c r="F20" s="251">
        <v>1</v>
      </c>
      <c r="G20" s="254">
        <v>0</v>
      </c>
      <c r="H20" s="254">
        <v>1</v>
      </c>
      <c r="I20" s="251">
        <v>39</v>
      </c>
      <c r="J20" s="251">
        <v>6</v>
      </c>
      <c r="K20" s="251">
        <v>1</v>
      </c>
      <c r="L20" s="254">
        <v>0</v>
      </c>
      <c r="M20" s="254">
        <v>2</v>
      </c>
      <c r="N20" s="251">
        <v>836</v>
      </c>
    </row>
    <row r="21" spans="1:14" ht="13.5" customHeight="1" x14ac:dyDescent="0.15">
      <c r="A21" s="252" t="s">
        <v>278</v>
      </c>
      <c r="B21" s="251">
        <v>18</v>
      </c>
      <c r="C21" s="251">
        <v>5678</v>
      </c>
      <c r="D21" s="251">
        <v>5</v>
      </c>
      <c r="E21" s="251">
        <v>5520</v>
      </c>
      <c r="F21" s="251">
        <v>2</v>
      </c>
      <c r="G21" s="254">
        <v>0</v>
      </c>
      <c r="H21" s="254">
        <v>2</v>
      </c>
      <c r="I21" s="251">
        <v>51</v>
      </c>
      <c r="J21" s="251">
        <v>9</v>
      </c>
      <c r="K21" s="251">
        <v>107</v>
      </c>
      <c r="L21" s="254">
        <v>0</v>
      </c>
      <c r="M21" s="254">
        <v>1</v>
      </c>
      <c r="N21" s="251">
        <v>829</v>
      </c>
    </row>
    <row r="22" spans="1:14" ht="13.5" customHeight="1" x14ac:dyDescent="0.15">
      <c r="A22" s="252" t="s">
        <v>67</v>
      </c>
      <c r="B22" s="254">
        <v>5</v>
      </c>
      <c r="C22" s="254">
        <v>72</v>
      </c>
      <c r="D22" s="254">
        <v>1</v>
      </c>
      <c r="E22" s="254">
        <v>72</v>
      </c>
      <c r="F22" s="253" t="s">
        <v>547</v>
      </c>
      <c r="G22" s="253" t="s">
        <v>547</v>
      </c>
      <c r="H22" s="254">
        <v>1</v>
      </c>
      <c r="I22" s="254">
        <v>0</v>
      </c>
      <c r="J22" s="254">
        <v>3</v>
      </c>
      <c r="K22" s="254">
        <v>0</v>
      </c>
      <c r="L22" s="253" t="s">
        <v>547</v>
      </c>
      <c r="M22" s="253" t="s">
        <v>547</v>
      </c>
      <c r="N22" s="254">
        <v>807</v>
      </c>
    </row>
    <row r="23" spans="1:14" ht="13.5" customHeight="1" x14ac:dyDescent="0.15">
      <c r="A23" s="252" t="s">
        <v>282</v>
      </c>
      <c r="B23" s="254">
        <v>10</v>
      </c>
      <c r="C23" s="254">
        <v>4542</v>
      </c>
      <c r="D23" s="254">
        <v>7</v>
      </c>
      <c r="E23" s="254">
        <v>756</v>
      </c>
      <c r="F23" s="253" t="s">
        <v>547</v>
      </c>
      <c r="G23" s="253" t="s">
        <v>547</v>
      </c>
      <c r="H23" s="254">
        <v>1</v>
      </c>
      <c r="I23" s="254">
        <v>3786</v>
      </c>
      <c r="J23" s="254">
        <v>2</v>
      </c>
      <c r="K23" s="254">
        <v>0</v>
      </c>
      <c r="L23" s="253" t="s">
        <v>547</v>
      </c>
      <c r="M23" s="253" t="s">
        <v>547</v>
      </c>
      <c r="N23" s="254">
        <v>893</v>
      </c>
    </row>
    <row r="24" spans="1:14" ht="13.5" customHeight="1" x14ac:dyDescent="0.15">
      <c r="A24" s="252" t="s">
        <v>285</v>
      </c>
      <c r="B24" s="255">
        <v>4</v>
      </c>
      <c r="C24" s="255">
        <v>0</v>
      </c>
      <c r="D24" s="256">
        <v>1</v>
      </c>
      <c r="E24" s="256">
        <v>0</v>
      </c>
      <c r="F24" s="256">
        <v>0</v>
      </c>
      <c r="G24" s="256">
        <v>0</v>
      </c>
      <c r="H24" s="256">
        <v>0</v>
      </c>
      <c r="I24" s="256">
        <v>0</v>
      </c>
      <c r="J24" s="256">
        <v>3</v>
      </c>
      <c r="K24" s="256">
        <v>0</v>
      </c>
      <c r="L24" s="256">
        <v>0</v>
      </c>
      <c r="M24" s="256">
        <v>1</v>
      </c>
      <c r="N24" s="255">
        <v>886</v>
      </c>
    </row>
    <row r="25" spans="1:14" ht="13.5" customHeight="1" x14ac:dyDescent="0.15">
      <c r="A25" s="252" t="s">
        <v>243</v>
      </c>
      <c r="B25" s="254">
        <v>6</v>
      </c>
      <c r="C25" s="254">
        <v>58</v>
      </c>
      <c r="D25" s="251">
        <v>4</v>
      </c>
      <c r="E25" s="251">
        <v>52</v>
      </c>
      <c r="F25" s="251">
        <v>0</v>
      </c>
      <c r="G25" s="251">
        <v>0</v>
      </c>
      <c r="H25" s="251">
        <v>0</v>
      </c>
      <c r="I25" s="251">
        <v>0</v>
      </c>
      <c r="J25" s="251">
        <v>2</v>
      </c>
      <c r="K25" s="251">
        <v>6</v>
      </c>
      <c r="L25" s="251">
        <v>1</v>
      </c>
      <c r="M25" s="251">
        <v>1</v>
      </c>
      <c r="N25" s="254">
        <v>993</v>
      </c>
    </row>
    <row r="26" spans="1:14" ht="13.5" customHeight="1" x14ac:dyDescent="0.15">
      <c r="A26" s="252" t="s">
        <v>287</v>
      </c>
      <c r="B26" s="254">
        <f>D26+F26+H26+J26</f>
        <v>11</v>
      </c>
      <c r="C26" s="254">
        <f>E26+G26+I26+K26</f>
        <v>1679</v>
      </c>
      <c r="D26" s="251">
        <v>2</v>
      </c>
      <c r="E26" s="251">
        <v>1676</v>
      </c>
      <c r="F26" s="251">
        <v>0</v>
      </c>
      <c r="G26" s="251">
        <v>0</v>
      </c>
      <c r="H26" s="251">
        <v>0</v>
      </c>
      <c r="I26" s="251">
        <v>0</v>
      </c>
      <c r="J26" s="251">
        <v>9</v>
      </c>
      <c r="K26" s="251">
        <v>3</v>
      </c>
      <c r="L26" s="251">
        <v>0</v>
      </c>
      <c r="M26" s="251">
        <v>1</v>
      </c>
      <c r="N26" s="254">
        <v>978</v>
      </c>
    </row>
    <row r="27" spans="1:14" ht="13.5" customHeight="1" x14ac:dyDescent="0.15">
      <c r="A27" s="252" t="s">
        <v>290</v>
      </c>
      <c r="B27" s="254">
        <v>6</v>
      </c>
      <c r="C27" s="254">
        <v>450</v>
      </c>
      <c r="D27" s="251">
        <v>2</v>
      </c>
      <c r="E27" s="251">
        <v>450</v>
      </c>
      <c r="F27" s="251">
        <v>1</v>
      </c>
      <c r="G27" s="251"/>
      <c r="H27" s="251">
        <v>0</v>
      </c>
      <c r="I27" s="251">
        <v>0</v>
      </c>
      <c r="J27" s="251">
        <v>3</v>
      </c>
      <c r="K27" s="251">
        <v>0</v>
      </c>
      <c r="L27" s="251">
        <v>0</v>
      </c>
      <c r="M27" s="251">
        <v>1</v>
      </c>
      <c r="N27" s="254">
        <v>953</v>
      </c>
    </row>
    <row r="28" spans="1:14" ht="13.5" customHeight="1" x14ac:dyDescent="0.15">
      <c r="A28" s="252" t="s">
        <v>244</v>
      </c>
      <c r="B28" s="254">
        <v>7</v>
      </c>
      <c r="C28" s="254">
        <v>17117</v>
      </c>
      <c r="D28" s="251">
        <v>2</v>
      </c>
      <c r="E28" s="251">
        <v>16795</v>
      </c>
      <c r="F28" s="251">
        <v>0</v>
      </c>
      <c r="G28" s="251">
        <v>0</v>
      </c>
      <c r="H28" s="251">
        <v>2</v>
      </c>
      <c r="I28" s="251">
        <v>299</v>
      </c>
      <c r="J28" s="251">
        <v>3</v>
      </c>
      <c r="K28" s="251">
        <v>23</v>
      </c>
      <c r="L28" s="251">
        <v>0</v>
      </c>
      <c r="M28" s="251">
        <v>1</v>
      </c>
      <c r="N28" s="254">
        <v>1023</v>
      </c>
    </row>
    <row r="29" spans="1:14" ht="13.5" customHeight="1" x14ac:dyDescent="0.15">
      <c r="A29" s="252" t="s">
        <v>293</v>
      </c>
      <c r="B29" s="254">
        <v>12</v>
      </c>
      <c r="C29" s="254">
        <v>34179</v>
      </c>
      <c r="D29" s="251">
        <v>6</v>
      </c>
      <c r="E29" s="251">
        <v>34133</v>
      </c>
      <c r="F29" s="251">
        <v>0</v>
      </c>
      <c r="G29" s="251">
        <v>0</v>
      </c>
      <c r="H29" s="251">
        <v>1</v>
      </c>
      <c r="I29" s="251">
        <v>1</v>
      </c>
      <c r="J29" s="251">
        <v>5</v>
      </c>
      <c r="K29" s="251">
        <v>45</v>
      </c>
      <c r="L29" s="251">
        <v>0</v>
      </c>
      <c r="M29" s="251">
        <v>1</v>
      </c>
      <c r="N29" s="254">
        <v>1051</v>
      </c>
    </row>
    <row r="30" spans="1:14" ht="13.5" customHeight="1" x14ac:dyDescent="0.15">
      <c r="A30" s="252" t="s">
        <v>296</v>
      </c>
      <c r="B30" s="254">
        <v>5</v>
      </c>
      <c r="C30" s="254">
        <v>13878</v>
      </c>
      <c r="D30" s="251">
        <v>3</v>
      </c>
      <c r="E30" s="256">
        <v>13188</v>
      </c>
      <c r="F30" s="251">
        <v>0</v>
      </c>
      <c r="G30" s="256">
        <v>0</v>
      </c>
      <c r="H30" s="251">
        <v>1</v>
      </c>
      <c r="I30" s="251">
        <v>671</v>
      </c>
      <c r="J30" s="251">
        <v>1</v>
      </c>
      <c r="K30" s="251">
        <v>19</v>
      </c>
      <c r="L30" s="251">
        <v>0</v>
      </c>
      <c r="M30" s="251">
        <v>1</v>
      </c>
      <c r="N30" s="255">
        <v>947</v>
      </c>
    </row>
    <row r="31" spans="1:14" ht="13.5" customHeight="1" x14ac:dyDescent="0.15">
      <c r="A31" s="252" t="s">
        <v>710</v>
      </c>
      <c r="B31" s="254">
        <v>6</v>
      </c>
      <c r="C31" s="254">
        <v>15504</v>
      </c>
      <c r="D31" s="251">
        <v>4</v>
      </c>
      <c r="E31" s="251">
        <v>15504</v>
      </c>
      <c r="F31" s="251">
        <v>1</v>
      </c>
      <c r="G31" s="251">
        <v>0</v>
      </c>
      <c r="H31" s="251">
        <v>0</v>
      </c>
      <c r="I31" s="251">
        <v>0</v>
      </c>
      <c r="J31" s="251">
        <v>1</v>
      </c>
      <c r="K31" s="251">
        <v>0</v>
      </c>
      <c r="L31" s="251">
        <v>1</v>
      </c>
      <c r="M31" s="257">
        <v>1</v>
      </c>
      <c r="N31" s="254">
        <v>1066</v>
      </c>
    </row>
    <row r="32" spans="1:14" ht="13.5" customHeight="1" x14ac:dyDescent="0.15">
      <c r="A32" s="252" t="s">
        <v>714</v>
      </c>
      <c r="B32" s="254">
        <v>7</v>
      </c>
      <c r="C32" s="254">
        <v>22352</v>
      </c>
      <c r="D32" s="251">
        <v>5</v>
      </c>
      <c r="E32" s="251">
        <v>22316</v>
      </c>
      <c r="F32" s="251">
        <v>0</v>
      </c>
      <c r="G32" s="251">
        <v>0</v>
      </c>
      <c r="H32" s="251">
        <v>0</v>
      </c>
      <c r="I32" s="251">
        <v>0</v>
      </c>
      <c r="J32" s="251">
        <v>2</v>
      </c>
      <c r="K32" s="251">
        <v>36</v>
      </c>
      <c r="L32" s="251">
        <v>0</v>
      </c>
      <c r="M32" s="251">
        <v>1</v>
      </c>
      <c r="N32" s="254">
        <v>1253</v>
      </c>
    </row>
    <row r="33" spans="1:16" s="249" customFormat="1" ht="13.5" customHeight="1" x14ac:dyDescent="0.15">
      <c r="A33" s="252" t="s">
        <v>760</v>
      </c>
      <c r="B33" s="254">
        <v>8</v>
      </c>
      <c r="C33" s="254">
        <v>15326</v>
      </c>
      <c r="D33" s="251">
        <v>4</v>
      </c>
      <c r="E33" s="251">
        <v>15305</v>
      </c>
      <c r="F33" s="251">
        <v>0</v>
      </c>
      <c r="G33" s="251">
        <v>0</v>
      </c>
      <c r="H33" s="251">
        <v>0</v>
      </c>
      <c r="I33" s="251">
        <v>0</v>
      </c>
      <c r="J33" s="251">
        <v>4</v>
      </c>
      <c r="K33" s="251">
        <v>21</v>
      </c>
      <c r="L33" s="251">
        <v>0</v>
      </c>
      <c r="M33" s="251">
        <v>1</v>
      </c>
      <c r="N33" s="254">
        <v>1306</v>
      </c>
    </row>
    <row r="34" spans="1:16" ht="13.5" customHeight="1" x14ac:dyDescent="0.15">
      <c r="A34" s="185" t="s">
        <v>606</v>
      </c>
      <c r="B34" s="185"/>
      <c r="C34" s="185"/>
      <c r="D34" s="185"/>
      <c r="E34" s="185"/>
      <c r="F34" s="185"/>
      <c r="G34" s="185"/>
      <c r="H34" s="185"/>
      <c r="I34" s="185"/>
      <c r="J34" s="185"/>
      <c r="K34" s="185"/>
      <c r="L34" s="185"/>
      <c r="M34" s="185"/>
      <c r="N34" s="185"/>
    </row>
    <row r="36" spans="1:16" ht="13.5" customHeight="1" x14ac:dyDescent="0.15">
      <c r="A36" s="246" t="s">
        <v>607</v>
      </c>
      <c r="M36" s="245" t="s">
        <v>608</v>
      </c>
      <c r="O36" s="258"/>
      <c r="P36" s="258"/>
    </row>
    <row r="37" spans="1:16" ht="13.5" customHeight="1" x14ac:dyDescent="0.15">
      <c r="A37" s="397" t="s">
        <v>609</v>
      </c>
      <c r="B37" s="459" t="s">
        <v>6</v>
      </c>
      <c r="C37" s="460"/>
      <c r="D37" s="461"/>
      <c r="E37" s="459" t="s">
        <v>209</v>
      </c>
      <c r="F37" s="460"/>
      <c r="G37" s="461"/>
      <c r="H37" s="459" t="s">
        <v>176</v>
      </c>
      <c r="I37" s="460"/>
      <c r="J37" s="461"/>
      <c r="K37" s="459" t="s">
        <v>610</v>
      </c>
      <c r="L37" s="460"/>
      <c r="M37" s="461"/>
      <c r="N37" s="258"/>
      <c r="O37" s="258"/>
      <c r="P37" s="258"/>
    </row>
    <row r="38" spans="1:16" ht="13.5" hidden="1" customHeight="1" x14ac:dyDescent="0.15">
      <c r="A38" s="398"/>
      <c r="B38" s="121" t="s">
        <v>601</v>
      </c>
      <c r="C38" s="121" t="s">
        <v>188</v>
      </c>
      <c r="D38" s="121" t="s">
        <v>220</v>
      </c>
      <c r="E38" s="121" t="s">
        <v>601</v>
      </c>
      <c r="F38" s="121" t="s">
        <v>188</v>
      </c>
      <c r="G38" s="121" t="s">
        <v>220</v>
      </c>
      <c r="H38" s="121" t="s">
        <v>601</v>
      </c>
      <c r="I38" s="121" t="s">
        <v>188</v>
      </c>
      <c r="J38" s="121" t="s">
        <v>220</v>
      </c>
      <c r="K38" s="121" t="s">
        <v>601</v>
      </c>
      <c r="L38" s="121" t="s">
        <v>188</v>
      </c>
      <c r="M38" s="121" t="s">
        <v>220</v>
      </c>
      <c r="N38" s="258"/>
      <c r="O38" s="258"/>
      <c r="P38" s="258"/>
    </row>
    <row r="39" spans="1:16" hidden="1" x14ac:dyDescent="0.15">
      <c r="A39" s="250" t="s">
        <v>238</v>
      </c>
      <c r="B39" s="259">
        <f>E39+H39+K39+N39</f>
        <v>101</v>
      </c>
      <c r="C39" s="259">
        <f t="shared" ref="C39:D42" si="1">F39+I39+L39+O37</f>
        <v>0</v>
      </c>
      <c r="D39" s="259">
        <f t="shared" si="1"/>
        <v>132</v>
      </c>
      <c r="E39" s="259">
        <v>16</v>
      </c>
      <c r="F39" s="259"/>
      <c r="G39" s="259">
        <v>16</v>
      </c>
      <c r="H39" s="259">
        <v>84</v>
      </c>
      <c r="I39" s="259"/>
      <c r="J39" s="259">
        <v>112</v>
      </c>
      <c r="K39" s="259">
        <v>1</v>
      </c>
      <c r="L39" s="259"/>
      <c r="M39" s="259">
        <v>4</v>
      </c>
      <c r="N39" s="258"/>
      <c r="O39" s="258"/>
      <c r="P39" s="258"/>
    </row>
    <row r="40" spans="1:16" hidden="1" x14ac:dyDescent="0.15">
      <c r="A40" s="252" t="s">
        <v>507</v>
      </c>
      <c r="B40" s="259">
        <f>E40+H40+K40+N40</f>
        <v>124</v>
      </c>
      <c r="C40" s="259">
        <f t="shared" si="1"/>
        <v>1</v>
      </c>
      <c r="D40" s="259">
        <f t="shared" si="1"/>
        <v>156</v>
      </c>
      <c r="E40" s="259">
        <v>13</v>
      </c>
      <c r="F40" s="259">
        <v>1</v>
      </c>
      <c r="G40" s="259">
        <v>12</v>
      </c>
      <c r="H40" s="259">
        <v>106</v>
      </c>
      <c r="I40" s="259"/>
      <c r="J40" s="259">
        <v>139</v>
      </c>
      <c r="K40" s="259">
        <v>5</v>
      </c>
      <c r="L40" s="259"/>
      <c r="M40" s="259">
        <v>5</v>
      </c>
      <c r="N40" s="258"/>
      <c r="O40" s="258"/>
      <c r="P40" s="258"/>
    </row>
    <row r="41" spans="1:16" hidden="1" x14ac:dyDescent="0.15">
      <c r="A41" s="252" t="s">
        <v>124</v>
      </c>
      <c r="B41" s="259">
        <f>E41+H41+K41+N41</f>
        <v>134</v>
      </c>
      <c r="C41" s="259">
        <f t="shared" si="1"/>
        <v>2</v>
      </c>
      <c r="D41" s="259">
        <f t="shared" si="1"/>
        <v>152</v>
      </c>
      <c r="E41" s="259">
        <v>27</v>
      </c>
      <c r="F41" s="259">
        <v>1</v>
      </c>
      <c r="G41" s="259">
        <v>29</v>
      </c>
      <c r="H41" s="259">
        <v>106</v>
      </c>
      <c r="I41" s="259">
        <v>1</v>
      </c>
      <c r="J41" s="259">
        <v>122</v>
      </c>
      <c r="K41" s="259">
        <v>1</v>
      </c>
      <c r="L41" s="259"/>
      <c r="M41" s="259">
        <v>1</v>
      </c>
      <c r="N41" s="258"/>
      <c r="O41" s="260"/>
      <c r="P41" s="260"/>
    </row>
    <row r="42" spans="1:16" hidden="1" x14ac:dyDescent="0.15">
      <c r="A42" s="252" t="s">
        <v>398</v>
      </c>
      <c r="B42" s="259">
        <f>E42+H42+K42+N42</f>
        <v>116</v>
      </c>
      <c r="C42" s="259">
        <f t="shared" si="1"/>
        <v>4</v>
      </c>
      <c r="D42" s="259">
        <f t="shared" si="1"/>
        <v>148</v>
      </c>
      <c r="E42" s="259">
        <v>14</v>
      </c>
      <c r="F42" s="259">
        <v>1</v>
      </c>
      <c r="G42" s="259">
        <v>13</v>
      </c>
      <c r="H42" s="259">
        <v>91</v>
      </c>
      <c r="I42" s="259"/>
      <c r="J42" s="259">
        <v>124</v>
      </c>
      <c r="K42" s="259">
        <v>11</v>
      </c>
      <c r="L42" s="259">
        <v>3</v>
      </c>
      <c r="M42" s="259">
        <v>11</v>
      </c>
      <c r="N42" s="258"/>
      <c r="O42" s="260"/>
      <c r="P42" s="260"/>
    </row>
    <row r="43" spans="1:16" hidden="1" x14ac:dyDescent="0.15">
      <c r="A43" s="252" t="s">
        <v>268</v>
      </c>
      <c r="B43" s="259">
        <v>152</v>
      </c>
      <c r="C43" s="259">
        <v>5</v>
      </c>
      <c r="D43" s="259">
        <v>194</v>
      </c>
      <c r="E43" s="259">
        <v>31</v>
      </c>
      <c r="F43" s="259">
        <v>2</v>
      </c>
      <c r="G43" s="259">
        <v>29</v>
      </c>
      <c r="H43" s="259">
        <v>110</v>
      </c>
      <c r="I43" s="259">
        <v>1</v>
      </c>
      <c r="J43" s="259">
        <v>156</v>
      </c>
      <c r="K43" s="259">
        <v>11</v>
      </c>
      <c r="L43" s="259">
        <v>2</v>
      </c>
      <c r="M43" s="259">
        <v>9</v>
      </c>
      <c r="N43" s="260"/>
      <c r="O43" s="260"/>
      <c r="P43" s="260"/>
    </row>
    <row r="44" spans="1:16" hidden="1" x14ac:dyDescent="0.15">
      <c r="A44" s="252" t="s">
        <v>239</v>
      </c>
      <c r="B44" s="259">
        <v>160</v>
      </c>
      <c r="C44" s="259">
        <v>0</v>
      </c>
      <c r="D44" s="259">
        <v>197</v>
      </c>
      <c r="E44" s="259">
        <v>21</v>
      </c>
      <c r="F44" s="261" t="s">
        <v>605</v>
      </c>
      <c r="G44" s="259">
        <v>23</v>
      </c>
      <c r="H44" s="259">
        <v>132</v>
      </c>
      <c r="I44" s="261" t="s">
        <v>605</v>
      </c>
      <c r="J44" s="259">
        <v>166</v>
      </c>
      <c r="K44" s="259">
        <v>7</v>
      </c>
      <c r="L44" s="261" t="s">
        <v>605</v>
      </c>
      <c r="M44" s="259">
        <v>8</v>
      </c>
      <c r="N44" s="260"/>
      <c r="O44" s="260"/>
      <c r="P44" s="260"/>
    </row>
    <row r="45" spans="1:16" ht="13.5" hidden="1" customHeight="1" x14ac:dyDescent="0.15">
      <c r="A45" s="252" t="s">
        <v>106</v>
      </c>
      <c r="B45" s="259">
        <v>142</v>
      </c>
      <c r="C45" s="259">
        <v>1</v>
      </c>
      <c r="D45" s="259">
        <v>175</v>
      </c>
      <c r="E45" s="259">
        <v>24</v>
      </c>
      <c r="F45" s="262">
        <v>0</v>
      </c>
      <c r="G45" s="259">
        <v>25</v>
      </c>
      <c r="H45" s="259">
        <v>112</v>
      </c>
      <c r="I45" s="262"/>
      <c r="J45" s="259">
        <v>142</v>
      </c>
      <c r="K45" s="259">
        <v>6</v>
      </c>
      <c r="L45" s="262">
        <v>0</v>
      </c>
      <c r="M45" s="259">
        <v>8</v>
      </c>
      <c r="N45" s="260"/>
      <c r="O45" s="260"/>
      <c r="P45" s="260"/>
    </row>
    <row r="46" spans="1:16" ht="13.5" hidden="1" customHeight="1" x14ac:dyDescent="0.15">
      <c r="A46" s="252" t="s">
        <v>269</v>
      </c>
      <c r="B46" s="259">
        <v>134</v>
      </c>
      <c r="C46" s="259">
        <v>0</v>
      </c>
      <c r="D46" s="259">
        <v>181</v>
      </c>
      <c r="E46" s="259">
        <v>18</v>
      </c>
      <c r="F46" s="262">
        <v>0</v>
      </c>
      <c r="G46" s="259">
        <v>19</v>
      </c>
      <c r="H46" s="259">
        <v>106</v>
      </c>
      <c r="I46" s="262">
        <v>0</v>
      </c>
      <c r="J46" s="259">
        <v>147</v>
      </c>
      <c r="K46" s="259">
        <v>10</v>
      </c>
      <c r="L46" s="262">
        <v>0</v>
      </c>
      <c r="M46" s="259">
        <v>15</v>
      </c>
      <c r="N46" s="260"/>
      <c r="O46" s="260"/>
      <c r="P46" s="260"/>
    </row>
    <row r="47" spans="1:16" ht="13.5" hidden="1" customHeight="1" x14ac:dyDescent="0.15">
      <c r="A47" s="252" t="s">
        <v>338</v>
      </c>
      <c r="B47" s="259">
        <v>159</v>
      </c>
      <c r="C47" s="259">
        <v>2</v>
      </c>
      <c r="D47" s="259">
        <v>196</v>
      </c>
      <c r="E47" s="259">
        <v>19</v>
      </c>
      <c r="F47" s="262">
        <v>2</v>
      </c>
      <c r="G47" s="259">
        <v>17</v>
      </c>
      <c r="H47" s="259">
        <v>130</v>
      </c>
      <c r="I47" s="262"/>
      <c r="J47" s="259">
        <v>169</v>
      </c>
      <c r="K47" s="259">
        <v>10</v>
      </c>
      <c r="L47" s="262">
        <v>0</v>
      </c>
      <c r="M47" s="259">
        <v>10</v>
      </c>
      <c r="N47" s="260"/>
      <c r="O47" s="260"/>
      <c r="P47" s="260"/>
    </row>
    <row r="48" spans="1:16" ht="13.5" customHeight="1" x14ac:dyDescent="0.15">
      <c r="A48" s="252" t="s">
        <v>339</v>
      </c>
      <c r="B48" s="259">
        <v>142</v>
      </c>
      <c r="C48" s="259">
        <v>1</v>
      </c>
      <c r="D48" s="259">
        <v>176</v>
      </c>
      <c r="E48" s="259">
        <v>17</v>
      </c>
      <c r="F48" s="262">
        <v>0</v>
      </c>
      <c r="G48" s="259">
        <v>17</v>
      </c>
      <c r="H48" s="259">
        <v>117</v>
      </c>
      <c r="I48" s="262">
        <v>0</v>
      </c>
      <c r="J48" s="259">
        <v>151</v>
      </c>
      <c r="K48" s="259">
        <v>8</v>
      </c>
      <c r="L48" s="262">
        <v>1</v>
      </c>
      <c r="M48" s="259">
        <v>8</v>
      </c>
      <c r="N48" s="260"/>
    </row>
    <row r="49" spans="1:14" ht="13.5" customHeight="1" x14ac:dyDescent="0.15">
      <c r="A49" s="252" t="s">
        <v>196</v>
      </c>
      <c r="B49" s="259">
        <v>113</v>
      </c>
      <c r="C49" s="259">
        <v>1</v>
      </c>
      <c r="D49" s="259">
        <v>143</v>
      </c>
      <c r="E49" s="259">
        <v>11</v>
      </c>
      <c r="F49" s="262">
        <v>0</v>
      </c>
      <c r="G49" s="259">
        <v>12</v>
      </c>
      <c r="H49" s="259">
        <v>96</v>
      </c>
      <c r="I49" s="262">
        <v>1</v>
      </c>
      <c r="J49" s="259">
        <v>125</v>
      </c>
      <c r="K49" s="259">
        <v>6</v>
      </c>
      <c r="L49" s="262">
        <v>0</v>
      </c>
      <c r="M49" s="259">
        <v>6</v>
      </c>
      <c r="N49" s="260"/>
    </row>
    <row r="50" spans="1:14" ht="13.5" customHeight="1" x14ac:dyDescent="0.15">
      <c r="A50" s="252" t="s">
        <v>275</v>
      </c>
      <c r="B50" s="259">
        <v>142</v>
      </c>
      <c r="C50" s="259">
        <v>0</v>
      </c>
      <c r="D50" s="259">
        <v>194</v>
      </c>
      <c r="E50" s="259">
        <v>7</v>
      </c>
      <c r="F50" s="262">
        <v>0</v>
      </c>
      <c r="G50" s="259">
        <v>7</v>
      </c>
      <c r="H50" s="259">
        <v>129</v>
      </c>
      <c r="I50" s="262">
        <v>0</v>
      </c>
      <c r="J50" s="259">
        <v>181</v>
      </c>
      <c r="K50" s="259">
        <v>6</v>
      </c>
      <c r="L50" s="262">
        <v>0</v>
      </c>
      <c r="M50" s="259">
        <v>6</v>
      </c>
      <c r="N50" s="260"/>
    </row>
    <row r="51" spans="1:14" ht="13.5" customHeight="1" x14ac:dyDescent="0.15">
      <c r="A51" s="252" t="s">
        <v>92</v>
      </c>
      <c r="B51" s="259">
        <v>142</v>
      </c>
      <c r="C51" s="259">
        <v>2</v>
      </c>
      <c r="D51" s="259">
        <v>168</v>
      </c>
      <c r="E51" s="259">
        <v>17</v>
      </c>
      <c r="F51" s="262">
        <v>0</v>
      </c>
      <c r="G51" s="259">
        <v>18</v>
      </c>
      <c r="H51" s="259">
        <v>114</v>
      </c>
      <c r="I51" s="262">
        <v>1</v>
      </c>
      <c r="J51" s="259">
        <v>140</v>
      </c>
      <c r="K51" s="259">
        <v>11</v>
      </c>
      <c r="L51" s="262">
        <v>1</v>
      </c>
      <c r="M51" s="259">
        <v>10</v>
      </c>
      <c r="N51" s="260"/>
    </row>
    <row r="52" spans="1:14" ht="13.5" customHeight="1" x14ac:dyDescent="0.15">
      <c r="A52" s="252" t="s">
        <v>276</v>
      </c>
      <c r="B52" s="259">
        <v>116</v>
      </c>
      <c r="C52" s="259">
        <v>2</v>
      </c>
      <c r="D52" s="259">
        <v>137</v>
      </c>
      <c r="E52" s="259">
        <v>23</v>
      </c>
      <c r="F52" s="262">
        <v>1</v>
      </c>
      <c r="G52" s="259">
        <v>24</v>
      </c>
      <c r="H52" s="259">
        <v>89</v>
      </c>
      <c r="I52" s="262">
        <v>0</v>
      </c>
      <c r="J52" s="259">
        <v>110</v>
      </c>
      <c r="K52" s="259">
        <v>4</v>
      </c>
      <c r="L52" s="262">
        <v>1</v>
      </c>
      <c r="M52" s="259">
        <v>3</v>
      </c>
      <c r="N52" s="260"/>
    </row>
    <row r="53" spans="1:14" ht="13.5" customHeight="1" x14ac:dyDescent="0.15">
      <c r="A53" s="252" t="s">
        <v>215</v>
      </c>
      <c r="B53" s="259">
        <v>140</v>
      </c>
      <c r="C53" s="259">
        <v>0</v>
      </c>
      <c r="D53" s="259">
        <v>179</v>
      </c>
      <c r="E53" s="259">
        <v>16</v>
      </c>
      <c r="F53" s="262">
        <v>0</v>
      </c>
      <c r="G53" s="259">
        <v>16</v>
      </c>
      <c r="H53" s="259">
        <v>118</v>
      </c>
      <c r="I53" s="262">
        <v>0</v>
      </c>
      <c r="J53" s="259">
        <v>156</v>
      </c>
      <c r="K53" s="259">
        <v>6</v>
      </c>
      <c r="L53" s="262">
        <v>0</v>
      </c>
      <c r="M53" s="259">
        <v>7</v>
      </c>
      <c r="N53" s="260"/>
    </row>
    <row r="54" spans="1:14" ht="13.5" customHeight="1" x14ac:dyDescent="0.15">
      <c r="A54" s="252" t="s">
        <v>242</v>
      </c>
      <c r="B54" s="263">
        <v>117</v>
      </c>
      <c r="C54" s="263">
        <v>0</v>
      </c>
      <c r="D54" s="263">
        <v>152</v>
      </c>
      <c r="E54" s="263">
        <v>19</v>
      </c>
      <c r="F54" s="264">
        <v>0</v>
      </c>
      <c r="G54" s="263">
        <v>19</v>
      </c>
      <c r="H54" s="263">
        <v>96</v>
      </c>
      <c r="I54" s="264">
        <v>0</v>
      </c>
      <c r="J54" s="263">
        <v>130</v>
      </c>
      <c r="K54" s="263">
        <v>2</v>
      </c>
      <c r="L54" s="264">
        <v>0</v>
      </c>
      <c r="M54" s="263">
        <v>3</v>
      </c>
      <c r="N54" s="260"/>
    </row>
    <row r="55" spans="1:14" ht="13.5" customHeight="1" x14ac:dyDescent="0.15">
      <c r="A55" s="252" t="s">
        <v>278</v>
      </c>
      <c r="B55" s="263">
        <v>98</v>
      </c>
      <c r="C55" s="263">
        <v>0</v>
      </c>
      <c r="D55" s="263">
        <v>130</v>
      </c>
      <c r="E55" s="263">
        <v>19</v>
      </c>
      <c r="F55" s="264">
        <v>0</v>
      </c>
      <c r="G55" s="263">
        <v>19</v>
      </c>
      <c r="H55" s="263">
        <v>79</v>
      </c>
      <c r="I55" s="264">
        <v>0</v>
      </c>
      <c r="J55" s="263">
        <v>111</v>
      </c>
      <c r="K55" s="263">
        <v>0</v>
      </c>
      <c r="L55" s="264">
        <v>0</v>
      </c>
      <c r="M55" s="263">
        <v>0</v>
      </c>
      <c r="N55" s="260"/>
    </row>
    <row r="56" spans="1:14" ht="13.5" customHeight="1" x14ac:dyDescent="0.15">
      <c r="A56" s="252" t="s">
        <v>67</v>
      </c>
      <c r="B56" s="263">
        <v>115</v>
      </c>
      <c r="C56" s="263">
        <v>0</v>
      </c>
      <c r="D56" s="263">
        <v>144</v>
      </c>
      <c r="E56" s="263">
        <v>22</v>
      </c>
      <c r="F56" s="264">
        <v>0</v>
      </c>
      <c r="G56" s="263">
        <v>23</v>
      </c>
      <c r="H56" s="263">
        <v>88</v>
      </c>
      <c r="I56" s="264">
        <v>0</v>
      </c>
      <c r="J56" s="263">
        <v>114</v>
      </c>
      <c r="K56" s="263">
        <v>5</v>
      </c>
      <c r="L56" s="264">
        <v>0</v>
      </c>
      <c r="M56" s="263">
        <v>7</v>
      </c>
      <c r="N56" s="260"/>
    </row>
    <row r="57" spans="1:14" ht="13.5" customHeight="1" x14ac:dyDescent="0.15">
      <c r="A57" s="252" t="s">
        <v>282</v>
      </c>
      <c r="B57" s="263">
        <v>92</v>
      </c>
      <c r="C57" s="263">
        <v>0</v>
      </c>
      <c r="D57" s="263">
        <v>110</v>
      </c>
      <c r="E57" s="263">
        <v>9</v>
      </c>
      <c r="F57" s="264">
        <v>0</v>
      </c>
      <c r="G57" s="263">
        <v>9</v>
      </c>
      <c r="H57" s="263">
        <v>79</v>
      </c>
      <c r="I57" s="264">
        <v>0</v>
      </c>
      <c r="J57" s="263">
        <v>97</v>
      </c>
      <c r="K57" s="263">
        <v>4</v>
      </c>
      <c r="L57" s="264">
        <v>0</v>
      </c>
      <c r="M57" s="263">
        <v>4</v>
      </c>
      <c r="N57" s="260"/>
    </row>
    <row r="58" spans="1:14" ht="13.5" customHeight="1" x14ac:dyDescent="0.15">
      <c r="A58" s="252" t="s">
        <v>285</v>
      </c>
      <c r="B58" s="263">
        <v>86</v>
      </c>
      <c r="C58" s="263">
        <v>2</v>
      </c>
      <c r="D58" s="263">
        <v>97</v>
      </c>
      <c r="E58" s="263">
        <v>11</v>
      </c>
      <c r="F58" s="264">
        <v>1</v>
      </c>
      <c r="G58" s="263">
        <v>10</v>
      </c>
      <c r="H58" s="263">
        <v>72</v>
      </c>
      <c r="I58" s="264">
        <v>1</v>
      </c>
      <c r="J58" s="263">
        <v>83</v>
      </c>
      <c r="K58" s="263">
        <v>3</v>
      </c>
      <c r="L58" s="264">
        <v>0</v>
      </c>
      <c r="M58" s="263">
        <v>4</v>
      </c>
      <c r="N58" s="260"/>
    </row>
    <row r="59" spans="1:14" ht="13.5" customHeight="1" x14ac:dyDescent="0.15">
      <c r="A59" s="252" t="s">
        <v>243</v>
      </c>
      <c r="B59" s="263">
        <v>90</v>
      </c>
      <c r="C59" s="263">
        <v>0</v>
      </c>
      <c r="D59" s="263">
        <v>107</v>
      </c>
      <c r="E59" s="263">
        <v>14</v>
      </c>
      <c r="F59" s="264">
        <v>0</v>
      </c>
      <c r="G59" s="263">
        <v>15</v>
      </c>
      <c r="H59" s="263">
        <v>74</v>
      </c>
      <c r="I59" s="264">
        <v>0</v>
      </c>
      <c r="J59" s="263">
        <v>89</v>
      </c>
      <c r="K59" s="263">
        <v>2</v>
      </c>
      <c r="L59" s="264">
        <v>0</v>
      </c>
      <c r="M59" s="263">
        <v>3</v>
      </c>
      <c r="N59" s="260"/>
    </row>
    <row r="60" spans="1:14" ht="13.5" customHeight="1" x14ac:dyDescent="0.15">
      <c r="A60" s="252" t="s">
        <v>287</v>
      </c>
      <c r="B60" s="263">
        <v>60</v>
      </c>
      <c r="C60" s="263">
        <v>2</v>
      </c>
      <c r="D60" s="263">
        <v>73</v>
      </c>
      <c r="E60" s="263">
        <v>8</v>
      </c>
      <c r="F60" s="264">
        <v>2</v>
      </c>
      <c r="G60" s="263">
        <v>6</v>
      </c>
      <c r="H60" s="263">
        <v>49</v>
      </c>
      <c r="I60" s="264">
        <v>0</v>
      </c>
      <c r="J60" s="263">
        <v>64</v>
      </c>
      <c r="K60" s="263">
        <v>3</v>
      </c>
      <c r="L60" s="264">
        <v>0</v>
      </c>
      <c r="M60" s="263">
        <v>3</v>
      </c>
      <c r="N60" s="260"/>
    </row>
    <row r="61" spans="1:14" ht="13.5" customHeight="1" x14ac:dyDescent="0.15">
      <c r="A61" s="252" t="s">
        <v>290</v>
      </c>
      <c r="B61" s="263">
        <v>45</v>
      </c>
      <c r="C61" s="263">
        <v>1</v>
      </c>
      <c r="D61" s="263">
        <v>57</v>
      </c>
      <c r="E61" s="263">
        <v>7</v>
      </c>
      <c r="F61" s="264">
        <v>1</v>
      </c>
      <c r="G61" s="263">
        <v>6</v>
      </c>
      <c r="H61" s="263">
        <v>38</v>
      </c>
      <c r="I61" s="264">
        <v>0</v>
      </c>
      <c r="J61" s="263">
        <v>51</v>
      </c>
      <c r="K61" s="263">
        <v>0</v>
      </c>
      <c r="L61" s="264">
        <v>0</v>
      </c>
      <c r="M61" s="263">
        <v>0</v>
      </c>
      <c r="N61" s="260"/>
    </row>
    <row r="62" spans="1:14" ht="13.5" customHeight="1" x14ac:dyDescent="0.15">
      <c r="A62" s="252" t="s">
        <v>244</v>
      </c>
      <c r="B62" s="263">
        <v>57</v>
      </c>
      <c r="C62" s="263">
        <v>0</v>
      </c>
      <c r="D62" s="263">
        <v>77</v>
      </c>
      <c r="E62" s="263">
        <v>7</v>
      </c>
      <c r="F62" s="264">
        <v>0</v>
      </c>
      <c r="G62" s="263">
        <v>7</v>
      </c>
      <c r="H62" s="263">
        <v>49</v>
      </c>
      <c r="I62" s="264">
        <v>0</v>
      </c>
      <c r="J62" s="263">
        <v>69</v>
      </c>
      <c r="K62" s="263">
        <v>1</v>
      </c>
      <c r="L62" s="264">
        <v>0</v>
      </c>
      <c r="M62" s="263">
        <v>1</v>
      </c>
      <c r="N62" s="260"/>
    </row>
    <row r="63" spans="1:14" ht="13.5" customHeight="1" x14ac:dyDescent="0.15">
      <c r="A63" s="252" t="s">
        <v>286</v>
      </c>
      <c r="B63" s="263">
        <v>66</v>
      </c>
      <c r="C63" s="263">
        <v>1</v>
      </c>
      <c r="D63" s="263">
        <v>88</v>
      </c>
      <c r="E63" s="263">
        <v>11</v>
      </c>
      <c r="F63" s="264">
        <v>0</v>
      </c>
      <c r="G63" s="263">
        <v>11</v>
      </c>
      <c r="H63" s="263">
        <v>54</v>
      </c>
      <c r="I63" s="264">
        <v>1</v>
      </c>
      <c r="J63" s="263">
        <v>75</v>
      </c>
      <c r="K63" s="263">
        <v>1</v>
      </c>
      <c r="L63" s="264">
        <v>0</v>
      </c>
      <c r="M63" s="263">
        <v>2</v>
      </c>
      <c r="N63" s="260"/>
    </row>
    <row r="64" spans="1:14" ht="13.5" customHeight="1" x14ac:dyDescent="0.15">
      <c r="A64" s="252" t="s">
        <v>296</v>
      </c>
      <c r="B64" s="263">
        <v>38</v>
      </c>
      <c r="C64" s="263">
        <v>2</v>
      </c>
      <c r="D64" s="263">
        <v>48</v>
      </c>
      <c r="E64" s="263">
        <v>6</v>
      </c>
      <c r="F64" s="264">
        <v>0</v>
      </c>
      <c r="G64" s="263">
        <v>6</v>
      </c>
      <c r="H64" s="263">
        <v>31</v>
      </c>
      <c r="I64" s="264">
        <v>1</v>
      </c>
      <c r="J64" s="263">
        <v>42</v>
      </c>
      <c r="K64" s="263">
        <v>1</v>
      </c>
      <c r="L64" s="264">
        <v>1</v>
      </c>
      <c r="M64" s="263">
        <v>0</v>
      </c>
      <c r="N64" s="260"/>
    </row>
    <row r="65" spans="1:14" ht="13.5" customHeight="1" x14ac:dyDescent="0.15">
      <c r="A65" s="252" t="s">
        <v>710</v>
      </c>
      <c r="B65" s="263">
        <v>42</v>
      </c>
      <c r="C65" s="263">
        <v>0</v>
      </c>
      <c r="D65" s="263">
        <v>51</v>
      </c>
      <c r="E65" s="263">
        <v>5</v>
      </c>
      <c r="F65" s="264">
        <v>0</v>
      </c>
      <c r="G65" s="263">
        <v>5</v>
      </c>
      <c r="H65" s="263">
        <v>34</v>
      </c>
      <c r="I65" s="264">
        <v>0</v>
      </c>
      <c r="J65" s="263">
        <v>43</v>
      </c>
      <c r="K65" s="263">
        <v>3</v>
      </c>
      <c r="L65" s="264">
        <v>0</v>
      </c>
      <c r="M65" s="263">
        <v>3</v>
      </c>
      <c r="N65" s="260"/>
    </row>
    <row r="66" spans="1:14" ht="13.5" customHeight="1" x14ac:dyDescent="0.15">
      <c r="A66" s="252" t="s">
        <v>714</v>
      </c>
      <c r="B66" s="263">
        <v>37</v>
      </c>
      <c r="C66" s="263">
        <v>0</v>
      </c>
      <c r="D66" s="263">
        <v>41</v>
      </c>
      <c r="E66" s="263">
        <v>5</v>
      </c>
      <c r="F66" s="264">
        <v>0</v>
      </c>
      <c r="G66" s="263">
        <v>5</v>
      </c>
      <c r="H66" s="263">
        <v>31</v>
      </c>
      <c r="I66" s="264">
        <v>0</v>
      </c>
      <c r="J66" s="263">
        <v>35</v>
      </c>
      <c r="K66" s="263">
        <v>1</v>
      </c>
      <c r="L66" s="264">
        <v>0</v>
      </c>
      <c r="M66" s="263">
        <v>1</v>
      </c>
      <c r="N66" s="265"/>
    </row>
    <row r="67" spans="1:14" s="249" customFormat="1" ht="13.5" customHeight="1" x14ac:dyDescent="0.15">
      <c r="A67" s="252" t="s">
        <v>760</v>
      </c>
      <c r="B67" s="263">
        <v>31</v>
      </c>
      <c r="C67" s="263">
        <v>0</v>
      </c>
      <c r="D67" s="263">
        <v>39</v>
      </c>
      <c r="E67" s="263">
        <v>4</v>
      </c>
      <c r="F67" s="264">
        <v>0</v>
      </c>
      <c r="G67" s="263">
        <v>4</v>
      </c>
      <c r="H67" s="263">
        <v>27</v>
      </c>
      <c r="I67" s="264">
        <v>0</v>
      </c>
      <c r="J67" s="263">
        <v>35</v>
      </c>
      <c r="K67" s="263">
        <v>0</v>
      </c>
      <c r="L67" s="264">
        <v>0</v>
      </c>
      <c r="M67" s="263">
        <v>0</v>
      </c>
      <c r="N67" s="265"/>
    </row>
    <row r="68" spans="1:14" x14ac:dyDescent="0.15">
      <c r="A68" s="185" t="s">
        <v>606</v>
      </c>
      <c r="B68" s="185"/>
      <c r="C68" s="185"/>
      <c r="D68" s="185"/>
      <c r="E68" s="185"/>
      <c r="F68" s="185"/>
      <c r="G68" s="185"/>
      <c r="H68" s="185"/>
      <c r="I68" s="185"/>
      <c r="J68" s="185"/>
      <c r="K68" s="185"/>
      <c r="L68" s="185"/>
      <c r="M68" s="185"/>
    </row>
  </sheetData>
  <mergeCells count="13">
    <mergeCell ref="A2:A3"/>
    <mergeCell ref="L2:L3"/>
    <mergeCell ref="M2:M3"/>
    <mergeCell ref="A37:A38"/>
    <mergeCell ref="B37:D37"/>
    <mergeCell ref="E37:G37"/>
    <mergeCell ref="H37:J37"/>
    <mergeCell ref="K37:M37"/>
    <mergeCell ref="B2:C2"/>
    <mergeCell ref="D2:E2"/>
    <mergeCell ref="F2:G2"/>
    <mergeCell ref="H2:I2"/>
    <mergeCell ref="J2:K2"/>
  </mergeCells>
  <phoneticPr fontId="8"/>
  <pageMargins left="0.39370078740157483" right="0.39370078740157483" top="0.39370078740157483" bottom="0.39370078740157483" header="0.3" footer="0.23622047244094488"/>
  <pageSetup paperSize="9" scale="89" orientation="landscape" r:id="rId1"/>
  <headerFooter scaleWithDoc="0" alignWithMargins="0">
    <oddFooter>&amp;C- &amp;P -</oddFooter>
    <firstFooter>&amp;C&amp;10 1</first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33"/>
  <sheetViews>
    <sheetView view="pageBreakPreview" zoomScaleSheetLayoutView="100" workbookViewId="0">
      <pane ySplit="2" topLeftCell="A12" activePane="bottomLeft" state="frozen"/>
      <selection pane="bottomLeft" activeCell="A12" sqref="A12:XFD31"/>
    </sheetView>
  </sheetViews>
  <sheetFormatPr defaultRowHeight="13.5" x14ac:dyDescent="0.15"/>
  <cols>
    <col min="1" max="1" width="12.125" style="267" bestFit="1" customWidth="1"/>
    <col min="2" max="8" width="16.125" style="267" customWidth="1"/>
    <col min="9" max="9" width="9" style="267" customWidth="1"/>
    <col min="10" max="10" width="14" style="267" customWidth="1"/>
    <col min="11" max="11" width="9" style="267" customWidth="1"/>
    <col min="12" max="16384" width="9" style="267"/>
  </cols>
  <sheetData>
    <row r="1" spans="1:10" x14ac:dyDescent="0.15">
      <c r="A1" s="266" t="s">
        <v>169</v>
      </c>
      <c r="H1" s="268"/>
    </row>
    <row r="2" spans="1:10" s="271" customFormat="1" ht="15.95" customHeight="1" x14ac:dyDescent="0.15">
      <c r="A2" s="161" t="s">
        <v>612</v>
      </c>
      <c r="B2" s="161" t="s">
        <v>613</v>
      </c>
      <c r="C2" s="161" t="s">
        <v>224</v>
      </c>
      <c r="D2" s="161" t="s">
        <v>615</v>
      </c>
      <c r="E2" s="161" t="s">
        <v>616</v>
      </c>
      <c r="F2" s="161" t="s">
        <v>617</v>
      </c>
      <c r="G2" s="161" t="s">
        <v>618</v>
      </c>
      <c r="H2" s="269" t="s">
        <v>1</v>
      </c>
      <c r="I2" s="270"/>
    </row>
    <row r="3" spans="1:10" s="158" customFormat="1" ht="15.95" hidden="1" customHeight="1" x14ac:dyDescent="0.15">
      <c r="A3" s="272" t="s">
        <v>619</v>
      </c>
      <c r="B3" s="273">
        <v>3628333</v>
      </c>
      <c r="C3" s="273">
        <v>1933702</v>
      </c>
      <c r="D3" s="273">
        <v>1688757</v>
      </c>
      <c r="E3" s="274">
        <v>0.52300000000000002</v>
      </c>
      <c r="F3" s="273">
        <v>2555722</v>
      </c>
      <c r="G3" s="275">
        <v>9.3000000000000007</v>
      </c>
      <c r="H3" s="275"/>
      <c r="I3" s="276"/>
    </row>
    <row r="4" spans="1:10" s="158" customFormat="1" ht="15.95" hidden="1" customHeight="1" x14ac:dyDescent="0.15">
      <c r="A4" s="272" t="s">
        <v>620</v>
      </c>
      <c r="B4" s="273">
        <v>3777038</v>
      </c>
      <c r="C4" s="273">
        <v>2027391</v>
      </c>
      <c r="D4" s="273">
        <v>1745882</v>
      </c>
      <c r="E4" s="274">
        <v>0.53300000000000003</v>
      </c>
      <c r="F4" s="273">
        <v>2680055</v>
      </c>
      <c r="G4" s="275">
        <v>9.1999999999999993</v>
      </c>
      <c r="H4" s="275"/>
      <c r="I4" s="276"/>
    </row>
    <row r="5" spans="1:10" s="158" customFormat="1" ht="15.95" hidden="1" customHeight="1" x14ac:dyDescent="0.15">
      <c r="A5" s="272" t="s">
        <v>95</v>
      </c>
      <c r="B5" s="273">
        <v>3883462</v>
      </c>
      <c r="C5" s="273">
        <v>2027140</v>
      </c>
      <c r="D5" s="273">
        <v>1856322</v>
      </c>
      <c r="E5" s="274">
        <v>0.53100000000000003</v>
      </c>
      <c r="F5" s="273">
        <v>2678904</v>
      </c>
      <c r="G5" s="275">
        <v>12.2</v>
      </c>
      <c r="H5" s="275"/>
      <c r="I5" s="276"/>
    </row>
    <row r="6" spans="1:10" s="158" customFormat="1" ht="15.95" hidden="1" customHeight="1" x14ac:dyDescent="0.15">
      <c r="A6" s="272" t="s">
        <v>621</v>
      </c>
      <c r="B6" s="273">
        <v>4044112</v>
      </c>
      <c r="C6" s="273">
        <v>1990548</v>
      </c>
      <c r="D6" s="273">
        <v>2049932</v>
      </c>
      <c r="E6" s="274">
        <v>0.51800000000000002</v>
      </c>
      <c r="F6" s="273">
        <v>2628941</v>
      </c>
      <c r="G6" s="275">
        <v>12.6</v>
      </c>
      <c r="H6" s="275"/>
      <c r="I6" s="276"/>
    </row>
    <row r="7" spans="1:10" s="158" customFormat="1" ht="15.95" hidden="1" customHeight="1" x14ac:dyDescent="0.15">
      <c r="A7" s="272" t="s">
        <v>622</v>
      </c>
      <c r="B7" s="273">
        <v>4132239</v>
      </c>
      <c r="C7" s="273">
        <v>2053425</v>
      </c>
      <c r="D7" s="273">
        <v>2076205</v>
      </c>
      <c r="E7" s="274">
        <v>0.504</v>
      </c>
      <c r="F7" s="273">
        <v>2713118</v>
      </c>
      <c r="G7" s="275">
        <v>12.2</v>
      </c>
      <c r="H7" s="275"/>
      <c r="I7" s="276"/>
    </row>
    <row r="8" spans="1:10" s="158" customFormat="1" ht="15.95" hidden="1" customHeight="1" x14ac:dyDescent="0.15">
      <c r="A8" s="272" t="s">
        <v>37</v>
      </c>
      <c r="B8" s="273">
        <v>4166560</v>
      </c>
      <c r="C8" s="273">
        <v>2032516</v>
      </c>
      <c r="D8" s="273">
        <v>2131858</v>
      </c>
      <c r="E8" s="274">
        <v>0.49299999999999999</v>
      </c>
      <c r="F8" s="273">
        <v>2684616</v>
      </c>
      <c r="G8" s="275">
        <v>12.1</v>
      </c>
      <c r="H8" s="275"/>
      <c r="I8" s="276"/>
    </row>
    <row r="9" spans="1:10" s="158" customFormat="1" ht="18" hidden="1" customHeight="1" x14ac:dyDescent="0.15">
      <c r="A9" s="161" t="s">
        <v>553</v>
      </c>
      <c r="B9" s="273">
        <v>4195665</v>
      </c>
      <c r="C9" s="273">
        <v>2029257</v>
      </c>
      <c r="D9" s="273">
        <v>2166408</v>
      </c>
      <c r="E9" s="274">
        <v>0.48899999999999999</v>
      </c>
      <c r="F9" s="273">
        <v>2685756</v>
      </c>
      <c r="G9" s="275">
        <v>8.1999999999999993</v>
      </c>
      <c r="H9" s="275"/>
    </row>
    <row r="10" spans="1:10" s="158" customFormat="1" ht="18" hidden="1" customHeight="1" x14ac:dyDescent="0.15">
      <c r="A10" s="161" t="s">
        <v>623</v>
      </c>
      <c r="B10" s="273">
        <v>4106446</v>
      </c>
      <c r="C10" s="273">
        <v>2137436</v>
      </c>
      <c r="D10" s="273">
        <v>1969010</v>
      </c>
      <c r="E10" s="274">
        <v>0.497</v>
      </c>
      <c r="F10" s="273">
        <v>2824381</v>
      </c>
      <c r="G10" s="275">
        <v>8.1999999999999993</v>
      </c>
      <c r="H10" s="275"/>
    </row>
    <row r="11" spans="1:10" s="158" customFormat="1" ht="18" hidden="1" customHeight="1" x14ac:dyDescent="0.15">
      <c r="A11" s="161" t="s">
        <v>624</v>
      </c>
      <c r="B11" s="273">
        <v>3894552</v>
      </c>
      <c r="C11" s="273">
        <v>1983474</v>
      </c>
      <c r="D11" s="273">
        <v>1908681</v>
      </c>
      <c r="E11" s="274">
        <v>0.504</v>
      </c>
      <c r="F11" s="273">
        <v>2619350</v>
      </c>
      <c r="G11" s="275">
        <v>8.6999999999999993</v>
      </c>
      <c r="H11" s="275"/>
    </row>
    <row r="12" spans="1:10" s="158" customFormat="1" ht="18" customHeight="1" x14ac:dyDescent="0.15">
      <c r="A12" s="277" t="s">
        <v>625</v>
      </c>
      <c r="B12" s="278">
        <v>3556261</v>
      </c>
      <c r="C12" s="278">
        <v>1857993</v>
      </c>
      <c r="D12" s="278">
        <v>1691147</v>
      </c>
      <c r="E12" s="279">
        <v>0.51700000000000002</v>
      </c>
      <c r="F12" s="278">
        <v>2450709</v>
      </c>
      <c r="G12" s="275">
        <v>8.1999999999999993</v>
      </c>
      <c r="H12" s="275"/>
    </row>
    <row r="13" spans="1:10" s="158" customFormat="1" ht="18" customHeight="1" x14ac:dyDescent="0.15">
      <c r="A13" s="161" t="s">
        <v>579</v>
      </c>
      <c r="B13" s="273">
        <v>3405916</v>
      </c>
      <c r="C13" s="273">
        <v>1922800</v>
      </c>
      <c r="D13" s="273">
        <v>1483116</v>
      </c>
      <c r="E13" s="274">
        <v>0.53200000000000003</v>
      </c>
      <c r="F13" s="273">
        <v>2535581</v>
      </c>
      <c r="G13" s="275">
        <v>9.1999999999999993</v>
      </c>
      <c r="H13" s="275"/>
    </row>
    <row r="14" spans="1:10" s="158" customFormat="1" ht="18" customHeight="1" x14ac:dyDescent="0.15">
      <c r="A14" s="161" t="s">
        <v>626</v>
      </c>
      <c r="B14" s="273">
        <v>3444394</v>
      </c>
      <c r="C14" s="273">
        <v>2001205</v>
      </c>
      <c r="D14" s="273">
        <v>1443189</v>
      </c>
      <c r="E14" s="274">
        <v>0.55600000000000005</v>
      </c>
      <c r="F14" s="273">
        <v>2610111</v>
      </c>
      <c r="G14" s="275">
        <v>8.9</v>
      </c>
      <c r="H14" s="275"/>
    </row>
    <row r="15" spans="1:10" s="158" customFormat="1" ht="18" customHeight="1" x14ac:dyDescent="0.15">
      <c r="A15" s="161" t="s">
        <v>627</v>
      </c>
      <c r="B15" s="273">
        <v>3459764</v>
      </c>
      <c r="C15" s="273">
        <v>2155816</v>
      </c>
      <c r="D15" s="273">
        <v>1300960</v>
      </c>
      <c r="E15" s="274">
        <v>0.59</v>
      </c>
      <c r="F15" s="273">
        <v>2775427</v>
      </c>
      <c r="G15" s="280">
        <v>8.1999999999999993</v>
      </c>
      <c r="H15" s="280"/>
    </row>
    <row r="16" spans="1:10" s="158" customFormat="1" ht="18" customHeight="1" x14ac:dyDescent="0.15">
      <c r="A16" s="161" t="s">
        <v>529</v>
      </c>
      <c r="B16" s="273">
        <v>3558317</v>
      </c>
      <c r="C16" s="273">
        <v>2223004</v>
      </c>
      <c r="D16" s="273">
        <v>1329227</v>
      </c>
      <c r="E16" s="274">
        <v>0.61</v>
      </c>
      <c r="F16" s="281">
        <v>2850949</v>
      </c>
      <c r="G16" s="275">
        <v>10.9</v>
      </c>
      <c r="H16" s="275">
        <v>68.3</v>
      </c>
      <c r="I16" s="282"/>
      <c r="J16" s="282"/>
    </row>
    <row r="17" spans="1:10" s="158" customFormat="1" ht="18" customHeight="1" x14ac:dyDescent="0.15">
      <c r="A17" s="161" t="s">
        <v>628</v>
      </c>
      <c r="B17" s="273">
        <v>3653228</v>
      </c>
      <c r="C17" s="273">
        <v>2327191</v>
      </c>
      <c r="D17" s="273">
        <v>1324485</v>
      </c>
      <c r="E17" s="283">
        <v>0.63</v>
      </c>
      <c r="F17" s="281">
        <v>2978765</v>
      </c>
      <c r="G17" s="275">
        <v>11.3</v>
      </c>
      <c r="H17" s="275">
        <v>64.7</v>
      </c>
      <c r="I17" s="282"/>
      <c r="J17" s="282"/>
    </row>
    <row r="18" spans="1:10" ht="18" customHeight="1" x14ac:dyDescent="0.15">
      <c r="A18" s="161" t="s">
        <v>629</v>
      </c>
      <c r="B18" s="273">
        <v>3653567</v>
      </c>
      <c r="C18" s="273">
        <v>2199827</v>
      </c>
      <c r="D18" s="273">
        <v>1450895</v>
      </c>
      <c r="E18" s="283">
        <v>0.62</v>
      </c>
      <c r="F18" s="281">
        <v>2808844</v>
      </c>
      <c r="G18" s="275">
        <v>11.5</v>
      </c>
      <c r="H18" s="275">
        <v>68.599999999999994</v>
      </c>
      <c r="I18" s="282"/>
      <c r="J18" s="282"/>
    </row>
    <row r="19" spans="1:10" ht="18" customHeight="1" x14ac:dyDescent="0.15">
      <c r="A19" s="161" t="s">
        <v>137</v>
      </c>
      <c r="B19" s="273">
        <v>3663234</v>
      </c>
      <c r="C19" s="273">
        <v>2035692</v>
      </c>
      <c r="D19" s="273">
        <v>1628041</v>
      </c>
      <c r="E19" s="283">
        <v>0.6</v>
      </c>
      <c r="F19" s="281">
        <v>2584244</v>
      </c>
      <c r="G19" s="275">
        <v>11.4</v>
      </c>
      <c r="H19" s="275">
        <v>58.8</v>
      </c>
    </row>
    <row r="20" spans="1:10" ht="18" customHeight="1" x14ac:dyDescent="0.15">
      <c r="A20" s="161" t="s">
        <v>630</v>
      </c>
      <c r="B20" s="273">
        <v>3780574</v>
      </c>
      <c r="C20" s="273">
        <v>1996680</v>
      </c>
      <c r="D20" s="273">
        <v>1783894</v>
      </c>
      <c r="E20" s="284">
        <v>0.56000000000000005</v>
      </c>
      <c r="F20" s="285">
        <v>2522180</v>
      </c>
      <c r="G20" s="275">
        <v>11.3</v>
      </c>
      <c r="H20" s="275">
        <v>46.7</v>
      </c>
      <c r="I20" s="286"/>
    </row>
    <row r="21" spans="1:10" ht="18" customHeight="1" x14ac:dyDescent="0.15">
      <c r="A21" s="161" t="s">
        <v>231</v>
      </c>
      <c r="B21" s="273">
        <v>3792113</v>
      </c>
      <c r="C21" s="273">
        <v>1993674</v>
      </c>
      <c r="D21" s="273">
        <v>1797996</v>
      </c>
      <c r="E21" s="284">
        <v>0.54</v>
      </c>
      <c r="F21" s="285">
        <v>2542266</v>
      </c>
      <c r="G21" s="275">
        <v>11</v>
      </c>
      <c r="H21" s="275">
        <v>40.5</v>
      </c>
      <c r="I21" s="286"/>
    </row>
    <row r="22" spans="1:10" ht="18" customHeight="1" x14ac:dyDescent="0.15">
      <c r="A22" s="161" t="s">
        <v>631</v>
      </c>
      <c r="B22" s="273">
        <v>3866718</v>
      </c>
      <c r="C22" s="273">
        <v>2052907</v>
      </c>
      <c r="D22" s="273">
        <v>1815630</v>
      </c>
      <c r="E22" s="284">
        <v>0.53</v>
      </c>
      <c r="F22" s="285">
        <v>2625087</v>
      </c>
      <c r="G22" s="275">
        <v>10.5</v>
      </c>
      <c r="H22" s="275">
        <v>24.9</v>
      </c>
      <c r="I22" s="286"/>
    </row>
    <row r="23" spans="1:10" ht="18" customHeight="1" x14ac:dyDescent="0.15">
      <c r="A23" s="161" t="s">
        <v>632</v>
      </c>
      <c r="B23" s="273">
        <v>3837651</v>
      </c>
      <c r="C23" s="273">
        <v>2050801</v>
      </c>
      <c r="D23" s="273">
        <v>1786850</v>
      </c>
      <c r="E23" s="284">
        <v>0.53</v>
      </c>
      <c r="F23" s="285">
        <v>2603260</v>
      </c>
      <c r="G23" s="275">
        <v>9.9</v>
      </c>
      <c r="H23" s="275">
        <v>11.8</v>
      </c>
      <c r="I23" s="286"/>
    </row>
    <row r="24" spans="1:10" ht="18" customHeight="1" x14ac:dyDescent="0.15">
      <c r="A24" s="161" t="s">
        <v>511</v>
      </c>
      <c r="B24" s="273">
        <v>4031719</v>
      </c>
      <c r="C24" s="273">
        <v>2227258</v>
      </c>
      <c r="D24" s="273">
        <v>1821195</v>
      </c>
      <c r="E24" s="284">
        <v>0.54</v>
      </c>
      <c r="F24" s="285">
        <v>2798500</v>
      </c>
      <c r="G24" s="275">
        <v>9</v>
      </c>
      <c r="H24" s="275">
        <v>8.9</v>
      </c>
      <c r="I24" s="286"/>
    </row>
    <row r="25" spans="1:10" ht="18" customHeight="1" x14ac:dyDescent="0.15">
      <c r="A25" s="161" t="s">
        <v>633</v>
      </c>
      <c r="B25" s="273">
        <v>4048417</v>
      </c>
      <c r="C25" s="273">
        <v>2282101</v>
      </c>
      <c r="D25" s="273">
        <v>1766316</v>
      </c>
      <c r="E25" s="284">
        <v>0.55000000000000004</v>
      </c>
      <c r="F25" s="285">
        <v>2875959</v>
      </c>
      <c r="G25" s="275">
        <v>8.1</v>
      </c>
      <c r="H25" s="275">
        <v>7.4</v>
      </c>
      <c r="I25" s="286"/>
    </row>
    <row r="26" spans="1:10" ht="18" customHeight="1" x14ac:dyDescent="0.15">
      <c r="A26" s="161" t="s">
        <v>444</v>
      </c>
      <c r="B26" s="273">
        <v>4289623</v>
      </c>
      <c r="C26" s="273">
        <v>2277056</v>
      </c>
      <c r="D26" s="273">
        <v>2012567</v>
      </c>
      <c r="E26" s="284">
        <v>0.55000000000000004</v>
      </c>
      <c r="F26" s="285">
        <v>2867150</v>
      </c>
      <c r="G26" s="275">
        <v>7.3</v>
      </c>
      <c r="H26" s="275">
        <v>2.2999999999999998</v>
      </c>
      <c r="I26" s="286"/>
    </row>
    <row r="27" spans="1:10" ht="18" customHeight="1" x14ac:dyDescent="0.15">
      <c r="A27" s="161" t="s">
        <v>634</v>
      </c>
      <c r="B27" s="273">
        <v>4297784</v>
      </c>
      <c r="C27" s="273">
        <v>2292531</v>
      </c>
      <c r="D27" s="273">
        <f>B27-C27</f>
        <v>2005253</v>
      </c>
      <c r="E27" s="284">
        <v>0.54</v>
      </c>
      <c r="F27" s="285">
        <v>2888790</v>
      </c>
      <c r="G27" s="275">
        <v>7.1</v>
      </c>
      <c r="H27" s="275">
        <v>8.5</v>
      </c>
      <c r="I27" s="286"/>
    </row>
    <row r="28" spans="1:10" ht="18" customHeight="1" x14ac:dyDescent="0.15">
      <c r="A28" s="161" t="s">
        <v>636</v>
      </c>
      <c r="B28" s="273">
        <v>4407178</v>
      </c>
      <c r="C28" s="273">
        <v>2317621</v>
      </c>
      <c r="D28" s="273">
        <f>B28-C28</f>
        <v>2089557</v>
      </c>
      <c r="E28" s="284">
        <v>0.53</v>
      </c>
      <c r="F28" s="285">
        <v>2923121</v>
      </c>
      <c r="G28" s="275">
        <v>6.9</v>
      </c>
      <c r="H28" s="275">
        <v>7.8</v>
      </c>
      <c r="I28" s="286"/>
    </row>
    <row r="29" spans="1:10" ht="18" customHeight="1" x14ac:dyDescent="0.15">
      <c r="A29" s="161" t="s">
        <v>417</v>
      </c>
      <c r="B29" s="273">
        <v>4631156</v>
      </c>
      <c r="C29" s="273">
        <v>2426613</v>
      </c>
      <c r="D29" s="273">
        <f>B29-C29</f>
        <v>2204543</v>
      </c>
      <c r="E29" s="284">
        <v>0.53</v>
      </c>
      <c r="F29" s="285">
        <v>3033927</v>
      </c>
      <c r="G29" s="275">
        <v>6.3</v>
      </c>
      <c r="H29" s="275">
        <v>14.3</v>
      </c>
      <c r="I29" s="286"/>
    </row>
    <row r="30" spans="1:10" ht="18" customHeight="1" x14ac:dyDescent="0.15">
      <c r="A30" s="161" t="s">
        <v>717</v>
      </c>
      <c r="B30" s="287">
        <v>4928233</v>
      </c>
      <c r="C30" s="287">
        <v>2404479</v>
      </c>
      <c r="D30" s="287">
        <v>2526577</v>
      </c>
      <c r="E30" s="79">
        <v>0.51</v>
      </c>
      <c r="F30" s="80">
        <v>3004138</v>
      </c>
      <c r="G30" s="288">
        <v>5.8</v>
      </c>
      <c r="H30" s="289" t="s">
        <v>547</v>
      </c>
      <c r="I30" s="290"/>
    </row>
    <row r="31" spans="1:10" ht="18" customHeight="1" x14ac:dyDescent="0.15">
      <c r="A31" s="161" t="s">
        <v>767</v>
      </c>
      <c r="B31" s="287">
        <v>5055349</v>
      </c>
      <c r="C31" s="287">
        <v>2457581</v>
      </c>
      <c r="D31" s="287">
        <v>2598367</v>
      </c>
      <c r="E31" s="79">
        <v>0.5</v>
      </c>
      <c r="F31" s="80">
        <v>3069309</v>
      </c>
      <c r="G31" s="288">
        <v>6</v>
      </c>
      <c r="H31" s="289" t="s">
        <v>547</v>
      </c>
      <c r="I31" s="290"/>
    </row>
    <row r="32" spans="1:10" x14ac:dyDescent="0.15">
      <c r="A32" s="267" t="s">
        <v>228</v>
      </c>
      <c r="E32" s="291"/>
      <c r="H32" s="268"/>
    </row>
    <row r="33" spans="1:8" x14ac:dyDescent="0.15">
      <c r="A33" s="267" t="s">
        <v>698</v>
      </c>
      <c r="E33" s="291"/>
      <c r="H33" s="268"/>
    </row>
  </sheetData>
  <phoneticPr fontId="8"/>
  <pageMargins left="0.39370078740157483" right="0.39370078740157483" top="0.39370078740157483" bottom="0.39370078740157483" header="0.3" footer="0.23622047244094488"/>
  <pageSetup paperSize="9" scale="96" orientation="landscape" r:id="rId1"/>
  <headerFooter scaleWithDoc="0" alignWithMargins="0">
    <oddFooter>&amp;C- &amp;P -</oddFooter>
    <firstFooter>&amp;C&amp;10 1</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B0054-0DC6-44AC-9CCB-27B114ED865D}">
  <dimension ref="A1:Q53"/>
  <sheetViews>
    <sheetView tabSelected="1" view="pageBreakPreview" zoomScale="85" zoomScaleSheetLayoutView="85" workbookViewId="0">
      <selection activeCell="F23" sqref="F23"/>
    </sheetView>
  </sheetViews>
  <sheetFormatPr defaultRowHeight="13.5" x14ac:dyDescent="0.15"/>
  <cols>
    <col min="1" max="5" width="8.625" style="510" customWidth="1"/>
    <col min="6" max="6" width="10.625" style="510" customWidth="1"/>
    <col min="7" max="7" width="8.625" style="510" customWidth="1"/>
    <col min="8" max="8" width="12.625" style="510" customWidth="1"/>
    <col min="9" max="13" width="8.625" style="510" customWidth="1"/>
    <col min="14" max="14" width="10.625" style="510" customWidth="1"/>
    <col min="15" max="15" width="8.625" style="510" customWidth="1"/>
    <col min="16" max="16" width="9" style="510" customWidth="1"/>
    <col min="17" max="16384" width="9" style="510"/>
  </cols>
  <sheetData>
    <row r="1" spans="1:17" ht="24" x14ac:dyDescent="0.25">
      <c r="D1" s="515"/>
      <c r="F1" s="516" t="s">
        <v>782</v>
      </c>
      <c r="G1" s="517"/>
      <c r="H1" s="517"/>
      <c r="I1" s="517"/>
      <c r="J1" s="517"/>
    </row>
    <row r="2" spans="1:17" ht="25.5" customHeight="1" x14ac:dyDescent="0.15"/>
    <row r="3" spans="1:17" ht="18" customHeight="1" x14ac:dyDescent="0.2">
      <c r="B3" s="518" t="s">
        <v>783</v>
      </c>
      <c r="J3" s="518" t="s">
        <v>784</v>
      </c>
      <c r="O3" s="519"/>
      <c r="Q3" s="519"/>
    </row>
    <row r="4" spans="1:17" ht="18" customHeight="1" x14ac:dyDescent="0.15">
      <c r="A4" s="520" t="s">
        <v>785</v>
      </c>
      <c r="G4" s="519">
        <v>1</v>
      </c>
      <c r="I4" s="520" t="s">
        <v>786</v>
      </c>
      <c r="O4" s="519">
        <v>12</v>
      </c>
    </row>
    <row r="5" spans="1:17" ht="18" customHeight="1" x14ac:dyDescent="0.15">
      <c r="G5" s="519"/>
      <c r="I5" s="520" t="s">
        <v>787</v>
      </c>
      <c r="O5" s="519">
        <v>13</v>
      </c>
    </row>
    <row r="6" spans="1:17" ht="18" customHeight="1" x14ac:dyDescent="0.2">
      <c r="B6" s="518" t="s">
        <v>788</v>
      </c>
      <c r="G6" s="519"/>
      <c r="I6" s="520" t="s">
        <v>789</v>
      </c>
      <c r="O6" s="519">
        <v>13</v>
      </c>
    </row>
    <row r="7" spans="1:17" ht="18" customHeight="1" x14ac:dyDescent="0.15">
      <c r="A7" s="520" t="s">
        <v>790</v>
      </c>
      <c r="G7" s="519">
        <v>2</v>
      </c>
    </row>
    <row r="8" spans="1:17" ht="18" customHeight="1" x14ac:dyDescent="0.2">
      <c r="G8" s="519"/>
      <c r="J8" s="518" t="s">
        <v>791</v>
      </c>
    </row>
    <row r="9" spans="1:17" ht="18" customHeight="1" x14ac:dyDescent="0.2">
      <c r="B9" s="518" t="s">
        <v>792</v>
      </c>
      <c r="G9" s="519"/>
      <c r="I9" s="520" t="s">
        <v>793</v>
      </c>
      <c r="O9" s="519">
        <v>14</v>
      </c>
    </row>
    <row r="10" spans="1:17" ht="18" customHeight="1" x14ac:dyDescent="0.15">
      <c r="A10" s="520" t="s">
        <v>794</v>
      </c>
      <c r="G10" s="519">
        <v>3</v>
      </c>
      <c r="I10" s="520" t="s">
        <v>795</v>
      </c>
      <c r="O10" s="519">
        <v>15</v>
      </c>
    </row>
    <row r="11" spans="1:17" ht="18" customHeight="1" x14ac:dyDescent="0.15">
      <c r="A11" s="520" t="s">
        <v>796</v>
      </c>
      <c r="G11" s="519">
        <v>4</v>
      </c>
    </row>
    <row r="12" spans="1:17" ht="18" customHeight="1" x14ac:dyDescent="0.2">
      <c r="A12" s="520" t="s">
        <v>797</v>
      </c>
      <c r="G12" s="519">
        <v>4</v>
      </c>
      <c r="J12" s="518" t="s">
        <v>798</v>
      </c>
      <c r="O12" s="519"/>
    </row>
    <row r="13" spans="1:17" ht="18" customHeight="1" x14ac:dyDescent="0.15">
      <c r="A13" s="520" t="s">
        <v>799</v>
      </c>
      <c r="G13" s="519">
        <v>5</v>
      </c>
      <c r="I13" s="520" t="s">
        <v>800</v>
      </c>
      <c r="O13" s="519">
        <v>16</v>
      </c>
    </row>
    <row r="14" spans="1:17" ht="18" customHeight="1" x14ac:dyDescent="0.15">
      <c r="A14" s="520" t="s">
        <v>801</v>
      </c>
      <c r="G14" s="519">
        <v>6</v>
      </c>
      <c r="I14" s="520" t="s">
        <v>802</v>
      </c>
      <c r="O14" s="519">
        <v>16</v>
      </c>
    </row>
    <row r="15" spans="1:17" ht="18" customHeight="1" x14ac:dyDescent="0.15">
      <c r="A15" s="520" t="s">
        <v>803</v>
      </c>
      <c r="G15" s="519">
        <v>6</v>
      </c>
      <c r="O15" s="519"/>
    </row>
    <row r="16" spans="1:17" ht="18" customHeight="1" x14ac:dyDescent="0.2">
      <c r="A16" s="520" t="s">
        <v>804</v>
      </c>
      <c r="G16" s="519">
        <v>7</v>
      </c>
      <c r="J16" s="518" t="s">
        <v>805</v>
      </c>
      <c r="O16" s="519"/>
    </row>
    <row r="17" spans="1:15" ht="18" customHeight="1" x14ac:dyDescent="0.15">
      <c r="A17" s="520" t="s">
        <v>806</v>
      </c>
      <c r="G17" s="519">
        <v>8</v>
      </c>
      <c r="I17" s="520" t="s">
        <v>807</v>
      </c>
      <c r="O17" s="519">
        <v>17</v>
      </c>
    </row>
    <row r="18" spans="1:15" ht="18" customHeight="1" x14ac:dyDescent="0.15">
      <c r="A18" s="520" t="s">
        <v>808</v>
      </c>
      <c r="G18" s="519">
        <v>9</v>
      </c>
      <c r="I18" s="520" t="s">
        <v>809</v>
      </c>
      <c r="O18" s="519">
        <v>18</v>
      </c>
    </row>
    <row r="19" spans="1:15" ht="18" customHeight="1" x14ac:dyDescent="0.15">
      <c r="G19" s="519"/>
      <c r="I19" s="520" t="s">
        <v>810</v>
      </c>
      <c r="O19" s="519">
        <v>18</v>
      </c>
    </row>
    <row r="20" spans="1:15" ht="18" customHeight="1" x14ac:dyDescent="0.2">
      <c r="B20" s="518" t="s">
        <v>811</v>
      </c>
      <c r="G20" s="519"/>
      <c r="I20" s="520" t="s">
        <v>812</v>
      </c>
      <c r="O20" s="519">
        <v>19</v>
      </c>
    </row>
    <row r="21" spans="1:15" ht="18" customHeight="1" x14ac:dyDescent="0.15">
      <c r="A21" s="520" t="s">
        <v>813</v>
      </c>
      <c r="G21" s="519">
        <v>10</v>
      </c>
      <c r="I21" s="520" t="s">
        <v>45</v>
      </c>
      <c r="O21" s="519">
        <v>19</v>
      </c>
    </row>
    <row r="22" spans="1:15" ht="18" customHeight="1" x14ac:dyDescent="0.15">
      <c r="A22" s="520" t="s">
        <v>814</v>
      </c>
      <c r="G22" s="519">
        <v>10</v>
      </c>
      <c r="O22" s="519"/>
    </row>
    <row r="23" spans="1:15" ht="18" customHeight="1" x14ac:dyDescent="0.2">
      <c r="G23" s="519"/>
      <c r="J23" s="518" t="s">
        <v>815</v>
      </c>
      <c r="O23" s="519"/>
    </row>
    <row r="24" spans="1:15" ht="18" customHeight="1" x14ac:dyDescent="0.2">
      <c r="B24" s="518" t="s">
        <v>816</v>
      </c>
      <c r="G24" s="519"/>
      <c r="I24" s="520" t="s">
        <v>817</v>
      </c>
      <c r="O24" s="519">
        <v>20</v>
      </c>
    </row>
    <row r="25" spans="1:15" ht="18" customHeight="1" x14ac:dyDescent="0.15">
      <c r="A25" s="520" t="s">
        <v>818</v>
      </c>
      <c r="G25" s="519">
        <v>11</v>
      </c>
      <c r="I25" s="520"/>
      <c r="O25" s="519">
        <v>21</v>
      </c>
    </row>
    <row r="26" spans="1:15" ht="18" customHeight="1" x14ac:dyDescent="0.15">
      <c r="A26" s="520"/>
      <c r="G26" s="519"/>
      <c r="I26" s="520"/>
      <c r="O26" s="519"/>
    </row>
    <row r="27" spans="1:15" ht="18" customHeight="1" x14ac:dyDescent="0.15">
      <c r="A27" s="520"/>
      <c r="G27" s="519"/>
      <c r="I27" s="520"/>
      <c r="O27" s="519"/>
    </row>
    <row r="28" spans="1:15" ht="10.5" customHeight="1" x14ac:dyDescent="0.15">
      <c r="G28" s="519"/>
      <c r="I28" s="520"/>
      <c r="O28" s="519"/>
    </row>
    <row r="29" spans="1:15" ht="18" customHeight="1" x14ac:dyDescent="0.15">
      <c r="L29" s="521"/>
      <c r="M29" s="521"/>
      <c r="N29" s="521"/>
      <c r="O29" s="521"/>
    </row>
    <row r="30" spans="1:15" ht="18" customHeight="1" x14ac:dyDescent="0.15"/>
    <row r="31" spans="1:15" ht="18" customHeight="1" x14ac:dyDescent="0.15"/>
    <row r="32" spans="1:15" ht="18" customHeight="1" x14ac:dyDescent="0.15"/>
    <row r="33" spans="9:9" ht="18" customHeight="1" x14ac:dyDescent="0.15"/>
    <row r="34" spans="9:9" ht="15" customHeight="1" x14ac:dyDescent="0.15">
      <c r="I34" s="519"/>
    </row>
    <row r="36" spans="9:9" ht="15" customHeight="1" x14ac:dyDescent="0.15"/>
    <row r="37" spans="9:9" ht="15" customHeight="1" x14ac:dyDescent="0.15"/>
    <row r="38" spans="9:9" ht="15" customHeight="1" x14ac:dyDescent="0.15"/>
    <row r="39" spans="9:9" ht="15" customHeight="1" x14ac:dyDescent="0.15"/>
    <row r="40" spans="9:9" ht="15" customHeight="1" x14ac:dyDescent="0.15"/>
    <row r="42" spans="9:9" ht="15" customHeight="1" x14ac:dyDescent="0.15"/>
    <row r="43" spans="9:9" ht="15" customHeight="1" x14ac:dyDescent="0.15"/>
    <row r="44" spans="9:9" ht="15" customHeight="1" x14ac:dyDescent="0.15"/>
    <row r="46" spans="9:9" ht="15" customHeight="1" x14ac:dyDescent="0.15"/>
    <row r="47" spans="9:9" ht="15" customHeight="1" x14ac:dyDescent="0.15"/>
    <row r="48" spans="9:9" ht="15" customHeight="1" x14ac:dyDescent="0.15"/>
    <row r="49" ht="15" customHeight="1" x14ac:dyDescent="0.15"/>
    <row r="50" ht="15" customHeight="1" x14ac:dyDescent="0.15"/>
    <row r="51" ht="15" customHeight="1" x14ac:dyDescent="0.15"/>
    <row r="53" ht="15" customHeight="1" x14ac:dyDescent="0.15"/>
  </sheetData>
  <mergeCells count="2">
    <mergeCell ref="F1:J1"/>
    <mergeCell ref="L29:O29"/>
  </mergeCells>
  <phoneticPr fontId="24"/>
  <printOptions horizontalCentered="1" verticalCentered="1"/>
  <pageMargins left="0.39370078740157483" right="0.39370078740157483" top="0.39370078740157483" bottom="0.39370078740157483" header="0" footer="0"/>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78DC9-BBF0-4994-A655-74C4F046A1ED}">
  <sheetPr>
    <pageSetUpPr fitToPage="1"/>
  </sheetPr>
  <dimension ref="A1:AB116"/>
  <sheetViews>
    <sheetView view="pageBreakPreview" zoomScale="70" zoomScaleNormal="75" zoomScaleSheetLayoutView="70" workbookViewId="0"/>
  </sheetViews>
  <sheetFormatPr defaultRowHeight="13.5" x14ac:dyDescent="0.15"/>
  <cols>
    <col min="1" max="1" width="11.875" style="267" customWidth="1"/>
    <col min="2" max="28" width="11.625" style="267" customWidth="1"/>
    <col min="29" max="29" width="9" style="267" customWidth="1"/>
    <col min="30" max="16384" width="9" style="267"/>
  </cols>
  <sheetData>
    <row r="1" spans="1:28" ht="15.75" customHeight="1" x14ac:dyDescent="0.15">
      <c r="A1" s="266" t="s">
        <v>637</v>
      </c>
      <c r="AB1" s="292" t="s">
        <v>638</v>
      </c>
    </row>
    <row r="2" spans="1:28" x14ac:dyDescent="0.15">
      <c r="A2" s="485" t="s">
        <v>612</v>
      </c>
      <c r="B2" s="482" t="s">
        <v>415</v>
      </c>
      <c r="C2" s="482" t="s">
        <v>639</v>
      </c>
      <c r="D2" s="484" t="s">
        <v>641</v>
      </c>
      <c r="E2" s="484" t="s">
        <v>581</v>
      </c>
      <c r="F2" s="484" t="s">
        <v>364</v>
      </c>
      <c r="G2" s="484" t="s">
        <v>582</v>
      </c>
      <c r="H2" s="484" t="s">
        <v>644</v>
      </c>
      <c r="I2" s="479" t="s">
        <v>409</v>
      </c>
      <c r="J2" s="484" t="s">
        <v>325</v>
      </c>
      <c r="K2" s="484" t="s">
        <v>467</v>
      </c>
      <c r="L2" s="484" t="s">
        <v>712</v>
      </c>
      <c r="M2" s="484" t="s">
        <v>614</v>
      </c>
      <c r="N2" s="484" t="s">
        <v>645</v>
      </c>
      <c r="O2" s="485" t="s">
        <v>647</v>
      </c>
      <c r="P2" s="485"/>
      <c r="Q2" s="482" t="s">
        <v>648</v>
      </c>
      <c r="R2" s="484" t="s">
        <v>649</v>
      </c>
      <c r="S2" s="484" t="s">
        <v>383</v>
      </c>
      <c r="T2" s="484" t="s">
        <v>651</v>
      </c>
      <c r="U2" s="484" t="s">
        <v>652</v>
      </c>
      <c r="V2" s="484" t="s">
        <v>653</v>
      </c>
      <c r="W2" s="484" t="s">
        <v>642</v>
      </c>
      <c r="X2" s="482" t="s">
        <v>104</v>
      </c>
      <c r="Y2" s="482" t="s">
        <v>654</v>
      </c>
      <c r="Z2" s="482" t="s">
        <v>655</v>
      </c>
      <c r="AA2" s="482" t="s">
        <v>657</v>
      </c>
      <c r="AB2" s="482" t="s">
        <v>138</v>
      </c>
    </row>
    <row r="3" spans="1:28" ht="30.75" customHeight="1" x14ac:dyDescent="0.15">
      <c r="A3" s="485"/>
      <c r="B3" s="482"/>
      <c r="C3" s="482"/>
      <c r="D3" s="484"/>
      <c r="E3" s="484"/>
      <c r="F3" s="484"/>
      <c r="G3" s="484"/>
      <c r="H3" s="484"/>
      <c r="I3" s="486"/>
      <c r="J3" s="484"/>
      <c r="K3" s="484"/>
      <c r="L3" s="484"/>
      <c r="M3" s="484"/>
      <c r="N3" s="484"/>
      <c r="O3" s="293" t="s">
        <v>658</v>
      </c>
      <c r="P3" s="293" t="s">
        <v>28</v>
      </c>
      <c r="Q3" s="482"/>
      <c r="R3" s="484"/>
      <c r="S3" s="484"/>
      <c r="T3" s="484"/>
      <c r="U3" s="484"/>
      <c r="V3" s="484"/>
      <c r="W3" s="484"/>
      <c r="X3" s="482"/>
      <c r="Y3" s="482"/>
      <c r="Z3" s="482"/>
      <c r="AA3" s="482"/>
      <c r="AB3" s="482"/>
    </row>
    <row r="4" spans="1:28" ht="13.5" hidden="1" customHeight="1" x14ac:dyDescent="0.15">
      <c r="A4" s="81" t="s">
        <v>95</v>
      </c>
      <c r="B4" s="294">
        <f>SUM(Q4:AB4)</f>
        <v>6588049</v>
      </c>
      <c r="C4" s="294">
        <v>2084927</v>
      </c>
      <c r="D4" s="294">
        <v>165883</v>
      </c>
      <c r="E4" s="294"/>
      <c r="F4" s="294">
        <v>223</v>
      </c>
      <c r="G4" s="294">
        <v>48873</v>
      </c>
      <c r="H4" s="294"/>
      <c r="I4" s="294"/>
      <c r="J4" s="294">
        <v>65497</v>
      </c>
      <c r="K4" s="294"/>
      <c r="L4" s="294"/>
      <c r="M4" s="294"/>
      <c r="N4" s="294">
        <f>+O4+P4</f>
        <v>1926508</v>
      </c>
      <c r="O4" s="294">
        <v>1856322</v>
      </c>
      <c r="P4" s="294">
        <v>70186</v>
      </c>
      <c r="Q4" s="294">
        <f>SUM(C4:N4)</f>
        <v>4291911</v>
      </c>
      <c r="R4" s="294">
        <v>3242</v>
      </c>
      <c r="S4" s="294">
        <v>95442</v>
      </c>
      <c r="T4" s="294">
        <f>45980+19553</f>
        <v>65533</v>
      </c>
      <c r="U4" s="294">
        <v>568262</v>
      </c>
      <c r="V4" s="294">
        <v>362147</v>
      </c>
      <c r="W4" s="294">
        <v>20518</v>
      </c>
      <c r="X4" s="294">
        <v>178764</v>
      </c>
      <c r="Y4" s="294">
        <v>266959</v>
      </c>
      <c r="Z4" s="294">
        <v>168846</v>
      </c>
      <c r="AA4" s="294">
        <v>546600</v>
      </c>
      <c r="AB4" s="294">
        <v>19825</v>
      </c>
    </row>
    <row r="5" spans="1:28" ht="18" hidden="1" customHeight="1" x14ac:dyDescent="0.15">
      <c r="A5" s="81" t="s">
        <v>351</v>
      </c>
      <c r="B5" s="295">
        <f>SUM(Q5,R5,S5,T5,U5,V5,W5,X5,Y5,Z5,AA5,AB5)</f>
        <v>100</v>
      </c>
      <c r="C5" s="296">
        <f>C4/B4*100</f>
        <v>31.64710827135621</v>
      </c>
      <c r="D5" s="296">
        <f>D4/B4*100</f>
        <v>2.5179381634836049</v>
      </c>
      <c r="E5" s="296"/>
      <c r="F5" s="296">
        <f>F4/B4*100</f>
        <v>3.384917143148146E-3</v>
      </c>
      <c r="G5" s="296">
        <f>G4/B4*100</f>
        <v>0.74184329837255303</v>
      </c>
      <c r="H5" s="296"/>
      <c r="I5" s="296"/>
      <c r="J5" s="296">
        <f>J4/B4*100</f>
        <v>0.99417900504383017</v>
      </c>
      <c r="K5" s="296"/>
      <c r="L5" s="296"/>
      <c r="M5" s="296"/>
      <c r="N5" s="296">
        <f>N4/B4*100</f>
        <v>29.242466168663896</v>
      </c>
      <c r="O5" s="296">
        <f>O4/B4*100</f>
        <v>28.177112829610103</v>
      </c>
      <c r="P5" s="296">
        <f>P4/B4*100</f>
        <v>1.0653533390537926</v>
      </c>
      <c r="Q5" s="296">
        <f>Q4/B4*100</f>
        <v>65.146919824063247</v>
      </c>
      <c r="R5" s="297">
        <f>R4/B4*100</f>
        <v>4.9210320081104438E-2</v>
      </c>
      <c r="S5" s="296">
        <f>S4/B4*100</f>
        <v>1.4487141792661227</v>
      </c>
      <c r="T5" s="296">
        <f>T4/B4*100</f>
        <v>0.99472544906693927</v>
      </c>
      <c r="U5" s="296">
        <f>U4/B4*100</f>
        <v>8.6256492627787082</v>
      </c>
      <c r="V5" s="296">
        <f>V4/B4*100</f>
        <v>5.4970295454693794</v>
      </c>
      <c r="W5" s="296">
        <f>W4/B4*100</f>
        <v>0.31144273517091325</v>
      </c>
      <c r="X5" s="298">
        <f>X4/B4*100</f>
        <v>2.7134588707521758</v>
      </c>
      <c r="Y5" s="296">
        <f>Y4/B4*100</f>
        <v>4.0521708323663042</v>
      </c>
      <c r="Z5" s="296">
        <f>Z4/B4*100</f>
        <v>2.5629135423856138</v>
      </c>
      <c r="AA5" s="296">
        <f>AA4/B4*100</f>
        <v>8.2968417508734369</v>
      </c>
      <c r="AB5" s="296">
        <f>AB4/B4*100</f>
        <v>0.30092368772606276</v>
      </c>
    </row>
    <row r="6" spans="1:28" ht="18" hidden="1" customHeight="1" x14ac:dyDescent="0.15">
      <c r="A6" s="81" t="s">
        <v>621</v>
      </c>
      <c r="B6" s="294">
        <f>SUM(Q6:AB6)</f>
        <v>6645594</v>
      </c>
      <c r="C6" s="294">
        <v>2274556</v>
      </c>
      <c r="D6" s="294">
        <v>103246</v>
      </c>
      <c r="E6" s="294">
        <v>45661</v>
      </c>
      <c r="F6" s="294">
        <v>316</v>
      </c>
      <c r="G6" s="294">
        <v>26270</v>
      </c>
      <c r="H6" s="294"/>
      <c r="I6" s="294"/>
      <c r="J6" s="294">
        <v>58284</v>
      </c>
      <c r="K6" s="294"/>
      <c r="L6" s="294"/>
      <c r="M6" s="294"/>
      <c r="N6" s="294">
        <f>+O6+P6</f>
        <v>2123618</v>
      </c>
      <c r="O6" s="294">
        <v>2049932</v>
      </c>
      <c r="P6" s="294">
        <v>73686</v>
      </c>
      <c r="Q6" s="294">
        <f>SUM(C6:N6)</f>
        <v>4631951</v>
      </c>
      <c r="R6" s="294">
        <v>3136</v>
      </c>
      <c r="S6" s="294">
        <v>106211</v>
      </c>
      <c r="T6" s="294">
        <v>78250</v>
      </c>
      <c r="U6" s="294">
        <v>478909</v>
      </c>
      <c r="V6" s="294">
        <v>282767</v>
      </c>
      <c r="W6" s="294">
        <v>62583</v>
      </c>
      <c r="X6" s="294">
        <v>95438</v>
      </c>
      <c r="Y6" s="294">
        <v>222903</v>
      </c>
      <c r="Z6" s="294">
        <v>185215</v>
      </c>
      <c r="AA6" s="294">
        <v>498100</v>
      </c>
      <c r="AB6" s="294">
        <v>131</v>
      </c>
    </row>
    <row r="7" spans="1:28" ht="18" hidden="1" customHeight="1" x14ac:dyDescent="0.15">
      <c r="A7" s="81" t="s">
        <v>351</v>
      </c>
      <c r="B7" s="295">
        <f>SUM(Q7,R7,S7,T7,U7,V7,W7,X7,Y7,Z7,AA7,AB7)</f>
        <v>100</v>
      </c>
      <c r="C7" s="296">
        <f>C6/B6*100</f>
        <v>34.226526628018505</v>
      </c>
      <c r="D7" s="296">
        <f>D6/B6*100</f>
        <v>1.5536007766950555</v>
      </c>
      <c r="E7" s="296">
        <f>E6/B6*100</f>
        <v>0.68708681270628325</v>
      </c>
      <c r="F7" s="296">
        <f>F6/B6*100</f>
        <v>4.7550301748797777E-3</v>
      </c>
      <c r="G7" s="296">
        <f>G6/B6*100</f>
        <v>0.3952995021964929</v>
      </c>
      <c r="H7" s="296"/>
      <c r="I7" s="296"/>
      <c r="J7" s="296">
        <f>J6/B6*100</f>
        <v>0.87703221111611696</v>
      </c>
      <c r="K7" s="296"/>
      <c r="L7" s="296"/>
      <c r="M7" s="296"/>
      <c r="N7" s="296">
        <f>N6/B6*100</f>
        <v>31.955277436448871</v>
      </c>
      <c r="O7" s="296">
        <f>O6/B6*100</f>
        <v>30.846482646998897</v>
      </c>
      <c r="P7" s="296">
        <f>P6/B6*100</f>
        <v>1.1087947894499723</v>
      </c>
      <c r="Q7" s="296">
        <f>Q6/B6*100</f>
        <v>69.699578397356206</v>
      </c>
      <c r="R7" s="297">
        <f>R6/B6*100</f>
        <v>4.7189160216528428E-2</v>
      </c>
      <c r="S7" s="296">
        <f>S6/B6*100</f>
        <v>1.5982168034941648</v>
      </c>
      <c r="T7" s="296">
        <f>T6/B6*100</f>
        <v>1.177471870836527</v>
      </c>
      <c r="U7" s="296">
        <f>U6/B6*100</f>
        <v>7.2064137532325931</v>
      </c>
      <c r="V7" s="296">
        <f>V6/B6*100</f>
        <v>4.2549544856336396</v>
      </c>
      <c r="W7" s="296">
        <f>W6/B6*100</f>
        <v>0.94172168808386425</v>
      </c>
      <c r="X7" s="298">
        <f>X6/B6*100</f>
        <v>1.4361093981967601</v>
      </c>
      <c r="Y7" s="296">
        <f>Y6/B6*100</f>
        <v>3.354147123643124</v>
      </c>
      <c r="Z7" s="296">
        <f>Z6/B6*100</f>
        <v>2.7870345374694874</v>
      </c>
      <c r="AA7" s="296">
        <f>AA6/B6*100</f>
        <v>7.4951915509734723</v>
      </c>
      <c r="AB7" s="296">
        <f>AB6/B6*100</f>
        <v>1.9712308636368695E-3</v>
      </c>
    </row>
    <row r="8" spans="1:28" ht="18" hidden="1" customHeight="1" x14ac:dyDescent="0.15">
      <c r="A8" s="81" t="s">
        <v>622</v>
      </c>
      <c r="B8" s="294">
        <f>SUM(Q8:AB8)</f>
        <v>7458941</v>
      </c>
      <c r="C8" s="294">
        <v>2170252</v>
      </c>
      <c r="D8" s="294">
        <v>70349</v>
      </c>
      <c r="E8" s="294">
        <v>199548</v>
      </c>
      <c r="F8" s="294">
        <v>371</v>
      </c>
      <c r="G8" s="294">
        <v>35792</v>
      </c>
      <c r="H8" s="294"/>
      <c r="I8" s="294"/>
      <c r="J8" s="294">
        <v>51079</v>
      </c>
      <c r="K8" s="294"/>
      <c r="L8" s="294"/>
      <c r="M8" s="294"/>
      <c r="N8" s="294">
        <f>+O8+P8</f>
        <v>2165368</v>
      </c>
      <c r="O8" s="294">
        <v>2076205</v>
      </c>
      <c r="P8" s="294">
        <v>89163</v>
      </c>
      <c r="Q8" s="294">
        <f>SUM(C8:N8)</f>
        <v>4692759</v>
      </c>
      <c r="R8" s="294">
        <v>3040</v>
      </c>
      <c r="S8" s="294">
        <v>114518</v>
      </c>
      <c r="T8" s="294">
        <v>67453</v>
      </c>
      <c r="U8" s="294">
        <v>498177</v>
      </c>
      <c r="V8" s="294">
        <v>298931</v>
      </c>
      <c r="W8" s="294">
        <v>40081</v>
      </c>
      <c r="X8" s="294">
        <v>1033337</v>
      </c>
      <c r="Y8" s="294">
        <v>168437</v>
      </c>
      <c r="Z8" s="294">
        <v>179798</v>
      </c>
      <c r="AA8" s="294">
        <v>360500</v>
      </c>
      <c r="AB8" s="294">
        <v>1910</v>
      </c>
    </row>
    <row r="9" spans="1:28" ht="18" hidden="1" customHeight="1" x14ac:dyDescent="0.15">
      <c r="A9" s="81" t="s">
        <v>351</v>
      </c>
      <c r="B9" s="295">
        <f>SUM(Q9,R9,S9,T9,U9,V9,W9,X9,Y9,Z9,AA9,AB9)</f>
        <v>100.00000000000001</v>
      </c>
      <c r="C9" s="296">
        <f>C8/B8*100</f>
        <v>29.095980247061881</v>
      </c>
      <c r="D9" s="296">
        <f>D8/B8*100</f>
        <v>0.94314997263016298</v>
      </c>
      <c r="E9" s="296">
        <f>E8/B8*100</f>
        <v>2.6752859420660386</v>
      </c>
      <c r="F9" s="296">
        <f>F8/B8*100</f>
        <v>4.9738964284608226E-3</v>
      </c>
      <c r="G9" s="296">
        <f>G8/B8*100</f>
        <v>0.47985364142175146</v>
      </c>
      <c r="H9" s="296"/>
      <c r="I9" s="296"/>
      <c r="J9" s="296">
        <f>J8/B8*100</f>
        <v>0.68480230638638917</v>
      </c>
      <c r="K9" s="296"/>
      <c r="L9" s="296"/>
      <c r="M9" s="296"/>
      <c r="N9" s="296">
        <f>N8/B8*100</f>
        <v>29.030501783027912</v>
      </c>
      <c r="O9" s="296">
        <f>O8/B8*100</f>
        <v>27.83511761254044</v>
      </c>
      <c r="P9" s="296">
        <f>P8/B8*100</f>
        <v>1.1953841704874726</v>
      </c>
      <c r="Q9" s="296">
        <f>Q8/B8*100</f>
        <v>62.914547789022599</v>
      </c>
      <c r="R9" s="297">
        <f>R8/B8*100</f>
        <v>4.0756455909759841E-2</v>
      </c>
      <c r="S9" s="296">
        <f>S8/B8*100</f>
        <v>1.5353117821953544</v>
      </c>
      <c r="T9" s="296">
        <f>T8/B8*100</f>
        <v>0.90432408568454969</v>
      </c>
      <c r="U9" s="296">
        <f>U8/B8*100</f>
        <v>6.6789239920251413</v>
      </c>
      <c r="V9" s="296">
        <f>V8/B8*100</f>
        <v>4.0076868820922433</v>
      </c>
      <c r="W9" s="296">
        <f>W8/B8*100</f>
        <v>0.5373551017496988</v>
      </c>
      <c r="X9" s="298">
        <f>X8/B8*100</f>
        <v>13.853669039612996</v>
      </c>
      <c r="Y9" s="296">
        <f>Y8/B8*100</f>
        <v>2.2581891987079667</v>
      </c>
      <c r="Z9" s="296">
        <f>Z8/B8*100</f>
        <v>2.4105030459417764</v>
      </c>
      <c r="AA9" s="296">
        <f>AA8/B8*100</f>
        <v>4.8331257748251391</v>
      </c>
      <c r="AB9" s="296">
        <f>AB8/B8*100</f>
        <v>2.5606852232776745E-2</v>
      </c>
    </row>
    <row r="10" spans="1:28" ht="15.75" hidden="1" customHeight="1" x14ac:dyDescent="0.15">
      <c r="A10" s="81" t="s">
        <v>37</v>
      </c>
      <c r="B10" s="294">
        <f>SUM(Q10:AB10)</f>
        <v>8549553</v>
      </c>
      <c r="C10" s="294">
        <v>2207971</v>
      </c>
      <c r="D10" s="294">
        <v>72610</v>
      </c>
      <c r="E10" s="294">
        <v>184541</v>
      </c>
      <c r="F10" s="294">
        <v>304</v>
      </c>
      <c r="G10" s="294">
        <v>31507</v>
      </c>
      <c r="H10" s="294"/>
      <c r="I10" s="294"/>
      <c r="J10" s="294">
        <v>49153</v>
      </c>
      <c r="K10" s="294"/>
      <c r="L10" s="294"/>
      <c r="M10" s="294">
        <v>81000</v>
      </c>
      <c r="N10" s="294">
        <v>2234509</v>
      </c>
      <c r="O10" s="294">
        <v>2131858</v>
      </c>
      <c r="P10" s="294">
        <v>102651</v>
      </c>
      <c r="Q10" s="294">
        <f>SUM(C10:N10)</f>
        <v>4861595</v>
      </c>
      <c r="R10" s="294">
        <v>3286</v>
      </c>
      <c r="S10" s="294">
        <v>125767</v>
      </c>
      <c r="T10" s="294">
        <v>70272</v>
      </c>
      <c r="U10" s="294">
        <v>737167</v>
      </c>
      <c r="V10" s="294">
        <v>324570</v>
      </c>
      <c r="W10" s="294">
        <v>113634</v>
      </c>
      <c r="X10" s="294">
        <v>654297</v>
      </c>
      <c r="Y10" s="294">
        <v>1262937</v>
      </c>
      <c r="Z10" s="294">
        <v>229528</v>
      </c>
      <c r="AA10" s="294">
        <v>166500</v>
      </c>
      <c r="AB10" s="294"/>
    </row>
    <row r="11" spans="1:28" ht="15.75" hidden="1" customHeight="1" x14ac:dyDescent="0.15">
      <c r="A11" s="81" t="s">
        <v>351</v>
      </c>
      <c r="B11" s="295">
        <f>SUM(Q11,R11,S11,T11,U11,V11,W11,X11,Y11,Z11,AA11,AB11)</f>
        <v>100</v>
      </c>
      <c r="C11" s="296">
        <f>C10/B10*100</f>
        <v>25.82557240127057</v>
      </c>
      <c r="D11" s="296">
        <f>D10/B10*100</f>
        <v>0.84928416725412426</v>
      </c>
      <c r="E11" s="296">
        <f>E10/B10*100</f>
        <v>2.1584871162270121</v>
      </c>
      <c r="F11" s="296">
        <f>F10/B10*100</f>
        <v>3.5557414522139341E-3</v>
      </c>
      <c r="G11" s="296">
        <f>G10/B10*100</f>
        <v>0.36852219057534352</v>
      </c>
      <c r="H11" s="296"/>
      <c r="I11" s="296"/>
      <c r="J11" s="296">
        <f>J10/B10*100</f>
        <v>0.57491894605484051</v>
      </c>
      <c r="K11" s="296"/>
      <c r="L11" s="296"/>
      <c r="M11" s="296">
        <f>M10/B10*100</f>
        <v>0.94741795272805485</v>
      </c>
      <c r="N11" s="296">
        <f>N10/B10*100</f>
        <v>26.135974594227324</v>
      </c>
      <c r="O11" s="296">
        <f>O10/B10*100</f>
        <v>24.93531533169044</v>
      </c>
      <c r="P11" s="296">
        <f>P10/B10*100</f>
        <v>1.2006592625368835</v>
      </c>
      <c r="Q11" s="296">
        <f>Q10/B10*100</f>
        <v>56.863733109789486</v>
      </c>
      <c r="R11" s="297">
        <f>R10/B10*100</f>
        <v>3.8434757934128254E-2</v>
      </c>
      <c r="S11" s="296">
        <f>S10/B10*100</f>
        <v>1.4710359711203613</v>
      </c>
      <c r="T11" s="296">
        <f>T10/B10*100</f>
        <v>0.82193770832229474</v>
      </c>
      <c r="U11" s="296">
        <f>U10/B10*100</f>
        <v>8.6222870365269397</v>
      </c>
      <c r="V11" s="296">
        <f>V10/B10*100</f>
        <v>3.7963388261351207</v>
      </c>
      <c r="W11" s="296">
        <f>W10/B10*100</f>
        <v>1.3291221190160467</v>
      </c>
      <c r="X11" s="298">
        <f>X10/B10*100</f>
        <v>7.6529965952605945</v>
      </c>
      <c r="Y11" s="296">
        <f>Y10/B10*100</f>
        <v>14.77196527116681</v>
      </c>
      <c r="Z11" s="296">
        <f>Z10/B10*100</f>
        <v>2.6846783685649998</v>
      </c>
      <c r="AA11" s="296">
        <f>AA10/B10*100</f>
        <v>1.9474702361632239</v>
      </c>
      <c r="AB11" s="296">
        <f>AB10/B10*100</f>
        <v>0</v>
      </c>
    </row>
    <row r="12" spans="1:28" ht="15" hidden="1" customHeight="1" x14ac:dyDescent="0.15">
      <c r="A12" s="81" t="s">
        <v>553</v>
      </c>
      <c r="B12" s="294">
        <f>SUM(Q12:AB12)</f>
        <v>9167918</v>
      </c>
      <c r="C12" s="294">
        <v>2145026</v>
      </c>
      <c r="D12" s="294">
        <v>73078</v>
      </c>
      <c r="E12" s="294">
        <v>190312</v>
      </c>
      <c r="F12" s="294">
        <v>116</v>
      </c>
      <c r="G12" s="294">
        <v>147649</v>
      </c>
      <c r="H12" s="294"/>
      <c r="I12" s="294"/>
      <c r="J12" s="294">
        <v>47993</v>
      </c>
      <c r="K12" s="294"/>
      <c r="L12" s="294"/>
      <c r="M12" s="294">
        <v>97476</v>
      </c>
      <c r="N12" s="294">
        <v>2272595</v>
      </c>
      <c r="O12" s="294">
        <v>2166408</v>
      </c>
      <c r="P12" s="294">
        <v>106187</v>
      </c>
      <c r="Q12" s="294">
        <f>SUM(C12:N12)</f>
        <v>4974245</v>
      </c>
      <c r="R12" s="294">
        <v>2913</v>
      </c>
      <c r="S12" s="294">
        <v>61891</v>
      </c>
      <c r="T12" s="294">
        <v>86208</v>
      </c>
      <c r="U12" s="294">
        <v>274284</v>
      </c>
      <c r="V12" s="294">
        <v>457987</v>
      </c>
      <c r="W12" s="294">
        <v>52094</v>
      </c>
      <c r="X12" s="294">
        <v>1177859</v>
      </c>
      <c r="Y12" s="294">
        <v>664476</v>
      </c>
      <c r="Z12" s="294">
        <v>263761</v>
      </c>
      <c r="AA12" s="294">
        <v>1152200</v>
      </c>
      <c r="AB12" s="294"/>
    </row>
    <row r="13" spans="1:28" ht="15" hidden="1" customHeight="1" x14ac:dyDescent="0.15">
      <c r="A13" s="81" t="s">
        <v>351</v>
      </c>
      <c r="B13" s="295">
        <f>SUM(Q13,R13,S13,T13,U13,V13,W13,X13,Y13,Z13,AA13,AB13)</f>
        <v>99.999999999999986</v>
      </c>
      <c r="C13" s="296">
        <f>C12/B12*100</f>
        <v>23.397089720915915</v>
      </c>
      <c r="D13" s="296">
        <f>D12/B12*100</f>
        <v>0.79710573327553758</v>
      </c>
      <c r="E13" s="296">
        <f>E12/B12*100</f>
        <v>2.075847537030763</v>
      </c>
      <c r="F13" s="296">
        <f>F12/B12*100</f>
        <v>1.2652818229831463E-3</v>
      </c>
      <c r="G13" s="296">
        <f>G12/B12*100</f>
        <v>1.6104965162210221</v>
      </c>
      <c r="H13" s="296"/>
      <c r="I13" s="296"/>
      <c r="J13" s="296">
        <f>J12/B12*100</f>
        <v>0.52348853905543224</v>
      </c>
      <c r="K13" s="296"/>
      <c r="L13" s="296"/>
      <c r="M13" s="296">
        <f>M12/B12*100</f>
        <v>1.0632294049750446</v>
      </c>
      <c r="N13" s="296">
        <f>N12/B12*100</f>
        <v>24.788561590537785</v>
      </c>
      <c r="O13" s="296">
        <f>O12/B12*100</f>
        <v>23.630316065217862</v>
      </c>
      <c r="P13" s="296">
        <f>P12/B12*100</f>
        <v>1.1582455253199253</v>
      </c>
      <c r="Q13" s="296">
        <f>Q12/B12*100</f>
        <v>54.257084323834484</v>
      </c>
      <c r="R13" s="297">
        <f>R12/B12*100</f>
        <v>3.1773844399568145E-2</v>
      </c>
      <c r="S13" s="296">
        <f>S12/B12*100</f>
        <v>0.67508239057111985</v>
      </c>
      <c r="T13" s="296">
        <f>T12/B12*100</f>
        <v>0.94032254651492297</v>
      </c>
      <c r="U13" s="296">
        <f>U12/B12*100</f>
        <v>2.9917806856474938</v>
      </c>
      <c r="V13" s="296">
        <f>V12/B12*100</f>
        <v>4.9955398815739844</v>
      </c>
      <c r="W13" s="296">
        <f>W12/B12*100</f>
        <v>0.56822061453865536</v>
      </c>
      <c r="X13" s="298">
        <f>X12/B12*100</f>
        <v>12.847617092561256</v>
      </c>
      <c r="Y13" s="296">
        <f>Y12/B12*100</f>
        <v>7.2478396949012858</v>
      </c>
      <c r="Z13" s="296">
        <f>Z12/B12*100</f>
        <v>2.8769999906194625</v>
      </c>
      <c r="AA13" s="296">
        <f>AA12/B12*100</f>
        <v>12.567738934837768</v>
      </c>
      <c r="AB13" s="296">
        <f>AB12/B12*100</f>
        <v>0</v>
      </c>
    </row>
    <row r="14" spans="1:28" ht="15" hidden="1" customHeight="1" x14ac:dyDescent="0.15">
      <c r="A14" s="81" t="s">
        <v>623</v>
      </c>
      <c r="B14" s="294">
        <v>7476579</v>
      </c>
      <c r="C14" s="294">
        <v>2187312</v>
      </c>
      <c r="D14" s="294">
        <v>72993</v>
      </c>
      <c r="E14" s="294">
        <v>179449</v>
      </c>
      <c r="F14" s="294">
        <v>0</v>
      </c>
      <c r="G14" s="294">
        <v>162562</v>
      </c>
      <c r="H14" s="294"/>
      <c r="I14" s="294"/>
      <c r="J14" s="294">
        <v>45832</v>
      </c>
      <c r="K14" s="294"/>
      <c r="L14" s="294"/>
      <c r="M14" s="294">
        <v>100790</v>
      </c>
      <c r="N14" s="294">
        <v>2066418</v>
      </c>
      <c r="O14" s="294">
        <v>1965968</v>
      </c>
      <c r="P14" s="294">
        <v>100450</v>
      </c>
      <c r="Q14" s="294">
        <v>4815356</v>
      </c>
      <c r="R14" s="294">
        <v>3152</v>
      </c>
      <c r="S14" s="294">
        <v>99305</v>
      </c>
      <c r="T14" s="294">
        <v>50992</v>
      </c>
      <c r="U14" s="294">
        <v>419872</v>
      </c>
      <c r="V14" s="294">
        <v>303076</v>
      </c>
      <c r="W14" s="294">
        <v>36410</v>
      </c>
      <c r="X14" s="294">
        <v>407314</v>
      </c>
      <c r="Y14" s="294">
        <v>516312</v>
      </c>
      <c r="Z14" s="294">
        <v>244190</v>
      </c>
      <c r="AA14" s="294">
        <v>580600</v>
      </c>
      <c r="AB14" s="294"/>
    </row>
    <row r="15" spans="1:28" ht="15" hidden="1" customHeight="1" x14ac:dyDescent="0.15">
      <c r="A15" s="81" t="s">
        <v>351</v>
      </c>
      <c r="B15" s="295">
        <f>SUM(Q15,R15,S15,T15,U15,V15,W15,X15,Y15,Z15,AA15,AB15)</f>
        <v>99.999999999999972</v>
      </c>
      <c r="C15" s="296">
        <f>C14/B14*100</f>
        <v>29.255519135155261</v>
      </c>
      <c r="D15" s="296">
        <f>D14/B14*100</f>
        <v>0.9762887545226232</v>
      </c>
      <c r="E15" s="296">
        <f>E14/B14*100</f>
        <v>2.4001485171226036</v>
      </c>
      <c r="F15" s="296">
        <f>F14/B14*100</f>
        <v>0</v>
      </c>
      <c r="G15" s="296">
        <f>G14/B14*100</f>
        <v>2.1742831848630235</v>
      </c>
      <c r="H15" s="296"/>
      <c r="I15" s="296"/>
      <c r="J15" s="296">
        <f>J14/B14*100</f>
        <v>0.61300763357145027</v>
      </c>
      <c r="K15" s="296"/>
      <c r="L15" s="296"/>
      <c r="M15" s="296">
        <f>M14/B14*100</f>
        <v>1.3480764397727891</v>
      </c>
      <c r="N15" s="296">
        <f>N14/B14*100</f>
        <v>27.638549662887264</v>
      </c>
      <c r="O15" s="296">
        <f>O14/B14*100</f>
        <v>26.295020757488153</v>
      </c>
      <c r="P15" s="296">
        <f>P14/B14*100</f>
        <v>1.3435289053991137</v>
      </c>
      <c r="Q15" s="296">
        <f>Q14/B14*100</f>
        <v>64.405873327895009</v>
      </c>
      <c r="R15" s="297">
        <f>R14/B14*100</f>
        <v>4.2158318664191202E-2</v>
      </c>
      <c r="S15" s="296">
        <f>S14/B14*100</f>
        <v>1.3282144146407067</v>
      </c>
      <c r="T15" s="296">
        <f>T14/B14*100</f>
        <v>0.68202315524252466</v>
      </c>
      <c r="U15" s="296">
        <f>U14/B14*100</f>
        <v>5.6158304486584036</v>
      </c>
      <c r="V15" s="296">
        <f>V14/B14*100</f>
        <v>4.0536721406942933</v>
      </c>
      <c r="W15" s="296">
        <f>W14/B14*100</f>
        <v>0.48698743101624425</v>
      </c>
      <c r="X15" s="298">
        <f>X14/B14*100</f>
        <v>5.447865929056591</v>
      </c>
      <c r="Y15" s="296">
        <f>Y14/B14*100</f>
        <v>6.9057251986503445</v>
      </c>
      <c r="Z15" s="296">
        <f>Z14/B14*100</f>
        <v>3.2660659373759038</v>
      </c>
      <c r="AA15" s="296">
        <f>AA14/B14*100</f>
        <v>7.765583698105778</v>
      </c>
      <c r="AB15" s="296">
        <f>AB14/B14*100</f>
        <v>0</v>
      </c>
    </row>
    <row r="16" spans="1:28" ht="15" hidden="1" customHeight="1" x14ac:dyDescent="0.15">
      <c r="A16" s="81" t="s">
        <v>624</v>
      </c>
      <c r="B16" s="294">
        <v>7468165</v>
      </c>
      <c r="C16" s="294">
        <v>2099043</v>
      </c>
      <c r="D16" s="294">
        <v>73560</v>
      </c>
      <c r="E16" s="294">
        <v>158943</v>
      </c>
      <c r="F16" s="294">
        <v>0</v>
      </c>
      <c r="G16" s="294">
        <v>39691</v>
      </c>
      <c r="H16" s="294"/>
      <c r="I16" s="294"/>
      <c r="J16" s="294">
        <v>42158</v>
      </c>
      <c r="K16" s="294"/>
      <c r="L16" s="294"/>
      <c r="M16" s="294">
        <v>91962</v>
      </c>
      <c r="N16" s="294">
        <v>1990138</v>
      </c>
      <c r="O16" s="294">
        <v>1908681</v>
      </c>
      <c r="P16" s="294">
        <v>81457</v>
      </c>
      <c r="Q16" s="294">
        <v>4495495</v>
      </c>
      <c r="R16" s="294">
        <v>2900</v>
      </c>
      <c r="S16" s="294">
        <v>91849</v>
      </c>
      <c r="T16" s="294">
        <v>56757</v>
      </c>
      <c r="U16" s="294">
        <v>251653</v>
      </c>
      <c r="V16" s="294">
        <v>362533</v>
      </c>
      <c r="W16" s="294">
        <v>77616</v>
      </c>
      <c r="X16" s="294">
        <v>508035</v>
      </c>
      <c r="Y16" s="294">
        <v>708421</v>
      </c>
      <c r="Z16" s="294">
        <v>260179</v>
      </c>
      <c r="AA16" s="294">
        <v>652727</v>
      </c>
      <c r="AB16" s="294"/>
    </row>
    <row r="17" spans="1:28" ht="15" hidden="1" customHeight="1" x14ac:dyDescent="0.15">
      <c r="A17" s="81" t="s">
        <v>351</v>
      </c>
      <c r="B17" s="295">
        <f>SUM(Q17,R17,S17,T17,U17,V17,W17,X17,Y17,Z17,AA17,AB17)</f>
        <v>100.00000000000001</v>
      </c>
      <c r="C17" s="296">
        <f>C16/B16*100</f>
        <v>28.106542905787435</v>
      </c>
      <c r="D17" s="296">
        <f>D16/B16*100</f>
        <v>0.98498091566000479</v>
      </c>
      <c r="E17" s="296">
        <f>E16/B16*100</f>
        <v>2.1282738129112038</v>
      </c>
      <c r="F17" s="296">
        <f>F16/B16*100</f>
        <v>0</v>
      </c>
      <c r="G17" s="296">
        <f>G16/B16*100</f>
        <v>0.53146924311393762</v>
      </c>
      <c r="H17" s="296"/>
      <c r="I17" s="296"/>
      <c r="J17" s="296">
        <f>J16/B16*100</f>
        <v>0.56450279285473737</v>
      </c>
      <c r="K17" s="296"/>
      <c r="L17" s="296"/>
      <c r="M17" s="296">
        <f>M16/B16*100</f>
        <v>1.2313868266167123</v>
      </c>
      <c r="N17" s="296">
        <f>N16/B16*100</f>
        <v>26.648286426451477</v>
      </c>
      <c r="O17" s="296">
        <f>O16/B16*100</f>
        <v>25.557563337178546</v>
      </c>
      <c r="P17" s="296">
        <f>P16/B16*100</f>
        <v>1.0907230892729338</v>
      </c>
      <c r="Q17" s="296">
        <f>Q16/B16*100</f>
        <v>60.195442923395504</v>
      </c>
      <c r="R17" s="297">
        <f>R16/B16*100</f>
        <v>3.8831493412371049E-2</v>
      </c>
      <c r="S17" s="296">
        <f>S16/B16*100</f>
        <v>1.2298737373906441</v>
      </c>
      <c r="T17" s="296">
        <f>T16/B16*100</f>
        <v>0.75998588676067014</v>
      </c>
      <c r="U17" s="296">
        <f>U16/B16*100</f>
        <v>3.3696764867942792</v>
      </c>
      <c r="V17" s="296">
        <f>V16/B16*100</f>
        <v>4.8543785521610729</v>
      </c>
      <c r="W17" s="296">
        <f>W16/B16*100</f>
        <v>1.0392914457567555</v>
      </c>
      <c r="X17" s="298">
        <f>X16/B16*100</f>
        <v>6.8026750881910081</v>
      </c>
      <c r="Y17" s="296">
        <f>Y16/B16*100</f>
        <v>9.485877722305279</v>
      </c>
      <c r="Z17" s="296">
        <f>Z16/B16*100</f>
        <v>3.4838410774266504</v>
      </c>
      <c r="AA17" s="296">
        <f>AA16/B16*100</f>
        <v>8.7401255864057639</v>
      </c>
      <c r="AB17" s="296">
        <f>AB16/B16*100</f>
        <v>0</v>
      </c>
    </row>
    <row r="18" spans="1:28" ht="15" customHeight="1" x14ac:dyDescent="0.15">
      <c r="A18" s="81" t="s">
        <v>625</v>
      </c>
      <c r="B18" s="295">
        <v>6933919</v>
      </c>
      <c r="C18" s="295">
        <v>2025112</v>
      </c>
      <c r="D18" s="295">
        <v>78550</v>
      </c>
      <c r="E18" s="295">
        <v>178243</v>
      </c>
      <c r="F18" s="295">
        <v>0</v>
      </c>
      <c r="G18" s="295">
        <v>39691</v>
      </c>
      <c r="H18" s="295"/>
      <c r="I18" s="295"/>
      <c r="J18" s="299">
        <v>43432</v>
      </c>
      <c r="K18" s="299"/>
      <c r="L18" s="299"/>
      <c r="M18" s="299">
        <v>85477</v>
      </c>
      <c r="N18" s="299">
        <v>1756333</v>
      </c>
      <c r="O18" s="299">
        <v>1691147</v>
      </c>
      <c r="P18" s="299">
        <v>65186</v>
      </c>
      <c r="Q18" s="299">
        <v>4194428</v>
      </c>
      <c r="R18" s="300">
        <v>2920</v>
      </c>
      <c r="S18" s="299">
        <v>92011</v>
      </c>
      <c r="T18" s="299">
        <v>51112</v>
      </c>
      <c r="U18" s="299">
        <v>450847</v>
      </c>
      <c r="V18" s="299">
        <v>385521</v>
      </c>
      <c r="W18" s="299">
        <v>59584</v>
      </c>
      <c r="X18" s="299">
        <v>140092</v>
      </c>
      <c r="Y18" s="299">
        <v>309176</v>
      </c>
      <c r="Z18" s="299">
        <v>254928</v>
      </c>
      <c r="AA18" s="299">
        <v>993300</v>
      </c>
      <c r="AB18" s="299"/>
    </row>
    <row r="19" spans="1:28" ht="15" customHeight="1" x14ac:dyDescent="0.15">
      <c r="A19" s="81" t="s">
        <v>351</v>
      </c>
      <c r="B19" s="295">
        <f>SUM(Q19,R19,S19,T19,U19,V19,W19,X19,Y19,Z19,AA19,AB19)</f>
        <v>99.999999999999972</v>
      </c>
      <c r="C19" s="296">
        <f>C18/B18*100</f>
        <v>29.205879099539523</v>
      </c>
      <c r="D19" s="296">
        <f>D18/B18*100</f>
        <v>1.1328370002591608</v>
      </c>
      <c r="E19" s="296">
        <f>E18/B18*100</f>
        <v>2.5705953588439669</v>
      </c>
      <c r="F19" s="296">
        <f>F18/B18*100</f>
        <v>0</v>
      </c>
      <c r="G19" s="296">
        <f>G18/B18*100</f>
        <v>0.57241799334546595</v>
      </c>
      <c r="H19" s="296"/>
      <c r="I19" s="296"/>
      <c r="J19" s="296">
        <f>J18/B18*100</f>
        <v>0.6263701667123599</v>
      </c>
      <c r="K19" s="296"/>
      <c r="L19" s="296"/>
      <c r="M19" s="296">
        <f>M18/B18*100</f>
        <v>1.2327372154188707</v>
      </c>
      <c r="N19" s="296">
        <f>N18/B18*100</f>
        <v>25.329586342153693</v>
      </c>
      <c r="O19" s="296">
        <f>O18/B18*100</f>
        <v>24.389483061454857</v>
      </c>
      <c r="P19" s="296">
        <f>P18/B18*100</f>
        <v>0.94010328069883708</v>
      </c>
      <c r="Q19" s="296">
        <f>Q18/B18*100</f>
        <v>60.491447909904913</v>
      </c>
      <c r="R19" s="297">
        <f>R18/B18*100</f>
        <v>4.2111827380735198E-2</v>
      </c>
      <c r="S19" s="296">
        <f>S18/B18*100</f>
        <v>1.3269696401126116</v>
      </c>
      <c r="T19" s="296">
        <f>T18/B18*100</f>
        <v>0.73713004146717032</v>
      </c>
      <c r="U19" s="296">
        <f>U18/B18*100</f>
        <v>6.5020517257268224</v>
      </c>
      <c r="V19" s="296">
        <f>V18/B18*100</f>
        <v>5.5599293848111007</v>
      </c>
      <c r="W19" s="296">
        <f>W18/B18*100</f>
        <v>0.85931202830607045</v>
      </c>
      <c r="X19" s="298">
        <f>X18/B18*100</f>
        <v>2.0203870278842313</v>
      </c>
      <c r="Y19" s="296">
        <f>Y18/B18*100</f>
        <v>4.4588925829678718</v>
      </c>
      <c r="Z19" s="296">
        <f>Z18/B18*100</f>
        <v>3.6765355926424865</v>
      </c>
      <c r="AA19" s="296">
        <f>AA18/B18*100</f>
        <v>14.325232238795982</v>
      </c>
      <c r="AB19" s="296">
        <f>AB18/B18*100</f>
        <v>0</v>
      </c>
    </row>
    <row r="20" spans="1:28" ht="15" customHeight="1" x14ac:dyDescent="0.15">
      <c r="A20" s="81" t="s">
        <v>579</v>
      </c>
      <c r="B20" s="294">
        <v>7627392</v>
      </c>
      <c r="C20" s="294">
        <v>2050649</v>
      </c>
      <c r="D20" s="294">
        <v>125971</v>
      </c>
      <c r="E20" s="294">
        <v>195243</v>
      </c>
      <c r="F20" s="294">
        <v>0</v>
      </c>
      <c r="G20" s="294">
        <v>24060</v>
      </c>
      <c r="H20" s="294"/>
      <c r="I20" s="294"/>
      <c r="J20" s="294">
        <v>47576</v>
      </c>
      <c r="K20" s="294"/>
      <c r="L20" s="294"/>
      <c r="M20" s="294">
        <v>81551</v>
      </c>
      <c r="N20" s="294">
        <v>1522382</v>
      </c>
      <c r="O20" s="294">
        <v>1483116</v>
      </c>
      <c r="P20" s="294">
        <v>39266</v>
      </c>
      <c r="Q20" s="294">
        <v>4055492</v>
      </c>
      <c r="R20" s="294">
        <v>2948</v>
      </c>
      <c r="S20" s="294">
        <v>93781</v>
      </c>
      <c r="T20" s="294">
        <v>35534</v>
      </c>
      <c r="U20" s="294">
        <v>657908</v>
      </c>
      <c r="V20" s="294">
        <v>348953</v>
      </c>
      <c r="W20" s="294">
        <v>14895</v>
      </c>
      <c r="X20" s="294">
        <v>492198</v>
      </c>
      <c r="Y20" s="294">
        <v>317616</v>
      </c>
      <c r="Z20" s="294">
        <v>241063</v>
      </c>
      <c r="AA20" s="294">
        <v>1209900</v>
      </c>
      <c r="AB20" s="294"/>
    </row>
    <row r="21" spans="1:28" ht="15" customHeight="1" x14ac:dyDescent="0.15">
      <c r="A21" s="81" t="s">
        <v>351</v>
      </c>
      <c r="B21" s="295">
        <f>SUM(Q21,R21,S21,T21,U21,V21,W21,X21,Y21,Z21,AA21,AB21)</f>
        <v>97.94026582087298</v>
      </c>
      <c r="C21" s="296">
        <f>C20/B20*100</f>
        <v>26.88532331890114</v>
      </c>
      <c r="D21" s="296">
        <f>D20/B20*100</f>
        <v>1.6515605858463809</v>
      </c>
      <c r="E21" s="296">
        <f>E20/B20*100</f>
        <v>2.5597609248351203</v>
      </c>
      <c r="F21" s="296">
        <f>F20/B20*100</f>
        <v>0</v>
      </c>
      <c r="G21" s="296">
        <f>G20/B20*100</f>
        <v>0.31544202789105374</v>
      </c>
      <c r="H21" s="296"/>
      <c r="I21" s="296"/>
      <c r="J21" s="296">
        <f>J20/B20*100</f>
        <v>0.6237518669553106</v>
      </c>
      <c r="K21" s="296"/>
      <c r="L21" s="296"/>
      <c r="M21" s="296">
        <f>M20/B20*100</f>
        <v>1.069185902599473</v>
      </c>
      <c r="N21" s="296">
        <f>N20/B20*100</f>
        <v>19.959404210508652</v>
      </c>
      <c r="O21" s="296">
        <f>O20/B20*100</f>
        <v>19.444601772139151</v>
      </c>
      <c r="P21" s="296">
        <f>P20/B20*100</f>
        <v>0.51480243836949768</v>
      </c>
      <c r="Q21" s="296">
        <f>Q20/B20*100</f>
        <v>53.170100605816508</v>
      </c>
      <c r="R21" s="297">
        <f>R20/B20*100</f>
        <v>3.8650170333450806E-2</v>
      </c>
      <c r="S21" s="296">
        <f>S20/B20*100</f>
        <v>1.2295290447901457</v>
      </c>
      <c r="T21" s="296">
        <f>T20/B20*100</f>
        <v>0.46587352531507492</v>
      </c>
      <c r="U21" s="296">
        <f>U20/B20*100</f>
        <v>8.6255957475372966</v>
      </c>
      <c r="V21" s="296">
        <f>V20/B20*100</f>
        <v>4.5749975876420139</v>
      </c>
      <c r="W21" s="296">
        <f>W20/B20*100</f>
        <v>0.19528300105724211</v>
      </c>
      <c r="X21" s="298">
        <f>X20/B20*100</f>
        <v>6.4530313900216481</v>
      </c>
      <c r="Y21" s="296">
        <f>Y20/B20*100</f>
        <v>4.1641494235513266</v>
      </c>
      <c r="Z21" s="296">
        <f>Z20/B20*100</f>
        <v>3.1604905057980499</v>
      </c>
      <c r="AA21" s="296">
        <f>AA20/B20*100</f>
        <v>15.862564819010219</v>
      </c>
      <c r="AB21" s="296">
        <f>AB20/B20*100</f>
        <v>0</v>
      </c>
    </row>
    <row r="22" spans="1:28" ht="15" customHeight="1" x14ac:dyDescent="0.15">
      <c r="A22" s="81" t="s">
        <v>626</v>
      </c>
      <c r="B22" s="294">
        <v>6762718</v>
      </c>
      <c r="C22" s="301">
        <v>2101313</v>
      </c>
      <c r="D22" s="294">
        <v>171156</v>
      </c>
      <c r="E22" s="294">
        <v>181698</v>
      </c>
      <c r="F22" s="294">
        <v>0</v>
      </c>
      <c r="G22" s="294">
        <v>15792</v>
      </c>
      <c r="H22" s="294"/>
      <c r="I22" s="294"/>
      <c r="J22" s="294">
        <v>47691</v>
      </c>
      <c r="K22" s="294"/>
      <c r="L22" s="294"/>
      <c r="M22" s="294">
        <v>80966</v>
      </c>
      <c r="N22" s="294">
        <v>1470843</v>
      </c>
      <c r="O22" s="294">
        <v>1443189</v>
      </c>
      <c r="P22" s="294">
        <v>27654</v>
      </c>
      <c r="Q22" s="294">
        <v>4085827</v>
      </c>
      <c r="R22" s="294">
        <v>3011</v>
      </c>
      <c r="S22" s="294">
        <v>111372</v>
      </c>
      <c r="T22" s="294">
        <v>34055</v>
      </c>
      <c r="U22" s="294">
        <v>515412</v>
      </c>
      <c r="V22" s="294">
        <v>381797</v>
      </c>
      <c r="W22" s="294">
        <v>87560</v>
      </c>
      <c r="X22" s="294">
        <v>366044</v>
      </c>
      <c r="Y22" s="294">
        <v>204279</v>
      </c>
      <c r="Z22" s="294">
        <v>205418</v>
      </c>
      <c r="AA22" s="294">
        <v>751200</v>
      </c>
      <c r="AB22" s="294"/>
    </row>
    <row r="23" spans="1:28" ht="15" customHeight="1" x14ac:dyDescent="0.15">
      <c r="A23" s="81" t="s">
        <v>351</v>
      </c>
      <c r="B23" s="295">
        <f>SUM(Q23,R23,S23,T23,U23,V23,W23,X23,Y23,Z23,AA23,AB23)</f>
        <v>99.752422029130884</v>
      </c>
      <c r="C23" s="296">
        <f>C22/B22*100</f>
        <v>31.072018676514386</v>
      </c>
      <c r="D23" s="296">
        <f>D22/B22*100</f>
        <v>2.5308758993055749</v>
      </c>
      <c r="E23" s="296">
        <f>E22/B22*100</f>
        <v>2.6867599684032366</v>
      </c>
      <c r="F23" s="296">
        <f>F22/B22*100</f>
        <v>0</v>
      </c>
      <c r="G23" s="296">
        <f>G22/B22*100</f>
        <v>0.23351557761243336</v>
      </c>
      <c r="H23" s="296"/>
      <c r="I23" s="296"/>
      <c r="J23" s="296">
        <f>J22/B22*100</f>
        <v>0.70520462334818634</v>
      </c>
      <c r="K23" s="296"/>
      <c r="L23" s="296"/>
      <c r="M23" s="296">
        <f>M22/B22*100</f>
        <v>1.1972405177918108</v>
      </c>
      <c r="N23" s="296">
        <f>N22/B22*100</f>
        <v>21.749287786360455</v>
      </c>
      <c r="O23" s="296">
        <f>O22/B22*100</f>
        <v>21.340369360366644</v>
      </c>
      <c r="P23" s="296">
        <f>P22/B22*100</f>
        <v>0.40891842599380901</v>
      </c>
      <c r="Q23" s="296">
        <f>Q22/B22*100</f>
        <v>60.416935912454136</v>
      </c>
      <c r="R23" s="297">
        <f>R22/B22*100</f>
        <v>4.452351850247193E-2</v>
      </c>
      <c r="S23" s="296">
        <f>S22/B22*100</f>
        <v>1.6468526412013633</v>
      </c>
      <c r="T23" s="296">
        <f>T22/B22*100</f>
        <v>0.50356971856581922</v>
      </c>
      <c r="U23" s="296">
        <f>U22/B22*100</f>
        <v>7.6213735364981954</v>
      </c>
      <c r="V23" s="296">
        <f>V22/B22*100</f>
        <v>5.6456146774122473</v>
      </c>
      <c r="W23" s="296">
        <f>W22/B22*100</f>
        <v>1.2947456924863643</v>
      </c>
      <c r="X23" s="298">
        <f>X22/B22*100</f>
        <v>5.412675791005924</v>
      </c>
      <c r="Y23" s="296">
        <f>Y22/B22*100</f>
        <v>3.0206641767407718</v>
      </c>
      <c r="Z23" s="296">
        <f>Z22/B22*100</f>
        <v>3.0375065173499767</v>
      </c>
      <c r="AA23" s="296">
        <f>AA22/B22*100</f>
        <v>11.107959846913623</v>
      </c>
      <c r="AB23" s="296">
        <f>AB22/B22*100</f>
        <v>0</v>
      </c>
    </row>
    <row r="24" spans="1:28" ht="15" customHeight="1" x14ac:dyDescent="0.15">
      <c r="A24" s="81" t="s">
        <v>627</v>
      </c>
      <c r="B24" s="294">
        <v>6425544</v>
      </c>
      <c r="C24" s="301">
        <v>2156314</v>
      </c>
      <c r="D24" s="294">
        <v>285052</v>
      </c>
      <c r="E24" s="294">
        <v>192054</v>
      </c>
      <c r="F24" s="294"/>
      <c r="G24" s="294">
        <v>11002</v>
      </c>
      <c r="H24" s="294">
        <v>10880</v>
      </c>
      <c r="I24" s="294">
        <v>8666</v>
      </c>
      <c r="J24" s="294">
        <v>47379</v>
      </c>
      <c r="K24" s="294"/>
      <c r="L24" s="294"/>
      <c r="M24" s="294">
        <v>60597</v>
      </c>
      <c r="N24" s="294">
        <v>1328646</v>
      </c>
      <c r="O24" s="294">
        <v>1300960</v>
      </c>
      <c r="P24" s="294">
        <v>27686</v>
      </c>
      <c r="Q24" s="294">
        <v>4100590</v>
      </c>
      <c r="R24" s="294">
        <v>2831</v>
      </c>
      <c r="S24" s="294">
        <v>113650</v>
      </c>
      <c r="T24" s="294">
        <v>46152</v>
      </c>
      <c r="U24" s="294">
        <v>341878</v>
      </c>
      <c r="V24" s="294">
        <v>369857</v>
      </c>
      <c r="W24" s="294">
        <v>7082</v>
      </c>
      <c r="X24" s="294">
        <v>140648</v>
      </c>
      <c r="Y24" s="294">
        <v>338502</v>
      </c>
      <c r="Z24" s="294">
        <v>224554</v>
      </c>
      <c r="AA24" s="294">
        <v>739800</v>
      </c>
      <c r="AB24" s="294"/>
    </row>
    <row r="25" spans="1:28" ht="15" customHeight="1" x14ac:dyDescent="0.15">
      <c r="A25" s="81" t="s">
        <v>351</v>
      </c>
      <c r="B25" s="295">
        <f>SUM(Q25,R25,S25,T25,U25,V25,W25,X25,Y25,Z25,AA25,AB25)</f>
        <v>100</v>
      </c>
      <c r="C25" s="296">
        <f>C24/B24*100</f>
        <v>33.55846602248775</v>
      </c>
      <c r="D25" s="296">
        <f>D24/B24*100</f>
        <v>4.4362313914588398</v>
      </c>
      <c r="E25" s="296">
        <f>E24/B24*100</f>
        <v>2.9889142460155904</v>
      </c>
      <c r="F25" s="296">
        <f>F24/B24*100</f>
        <v>0</v>
      </c>
      <c r="G25" s="296">
        <f>G24/$B$27*100</f>
        <v>11002</v>
      </c>
      <c r="H25" s="296">
        <f>H24/$B$27*100</f>
        <v>10880</v>
      </c>
      <c r="I25" s="296">
        <f>I24/$B$27*100</f>
        <v>8666</v>
      </c>
      <c r="J25" s="296">
        <f>J24/B24*100</f>
        <v>0.7373539112019154</v>
      </c>
      <c r="K25" s="296"/>
      <c r="L25" s="296"/>
      <c r="M25" s="296">
        <f>M24/B24*100</f>
        <v>0.94306412032973386</v>
      </c>
      <c r="N25" s="296">
        <f>N24/B24*100</f>
        <v>20.677564421004664</v>
      </c>
      <c r="O25" s="296">
        <v>20.3</v>
      </c>
      <c r="P25" s="296">
        <f>P24/B24*100</f>
        <v>0.43087402405150449</v>
      </c>
      <c r="Q25" s="296">
        <f>Q24/B24*100</f>
        <v>63.817009112380205</v>
      </c>
      <c r="R25" s="297">
        <f>R24/B24*100</f>
        <v>4.4058526406480135E-2</v>
      </c>
      <c r="S25" s="296">
        <f>S24/B24*100</f>
        <v>1.7687218389602501</v>
      </c>
      <c r="T25" s="296">
        <f>T24/B24*100</f>
        <v>0.71825825175269209</v>
      </c>
      <c r="U25" s="296">
        <f>U24/B24*100</f>
        <v>5.3206078738236018</v>
      </c>
      <c r="V25" s="296">
        <f>V24/B24*100</f>
        <v>5.756041823073657</v>
      </c>
      <c r="W25" s="296">
        <f>W24/B24*100</f>
        <v>0.11021634899706548</v>
      </c>
      <c r="X25" s="298">
        <f>X24/B24*100</f>
        <v>2.188888598381709</v>
      </c>
      <c r="Y25" s="296">
        <f>Y24/B24*100</f>
        <v>5.2680675752901234</v>
      </c>
      <c r="Z25" s="296">
        <f>Z24/B24*100</f>
        <v>3.4947079967081387</v>
      </c>
      <c r="AA25" s="296">
        <f>AA24/B24*100</f>
        <v>11.513422054226071</v>
      </c>
      <c r="AB25" s="296">
        <f>AB24/B24*100</f>
        <v>0</v>
      </c>
    </row>
    <row r="26" spans="1:28" ht="15" customHeight="1" x14ac:dyDescent="0.15">
      <c r="A26" s="81" t="s">
        <v>529</v>
      </c>
      <c r="B26" s="294">
        <v>6634991</v>
      </c>
      <c r="C26" s="301">
        <v>2561133</v>
      </c>
      <c r="D26" s="294">
        <v>79567</v>
      </c>
      <c r="E26" s="294">
        <v>188822</v>
      </c>
      <c r="F26" s="294">
        <v>0</v>
      </c>
      <c r="G26" s="294">
        <v>15157</v>
      </c>
      <c r="H26" s="294">
        <v>12453</v>
      </c>
      <c r="I26" s="294">
        <v>7745</v>
      </c>
      <c r="J26" s="294">
        <v>45515</v>
      </c>
      <c r="K26" s="294"/>
      <c r="L26" s="294"/>
      <c r="M26" s="294">
        <v>15710</v>
      </c>
      <c r="N26" s="294">
        <v>1389095</v>
      </c>
      <c r="O26" s="294">
        <v>1329227</v>
      </c>
      <c r="P26" s="294">
        <v>59868</v>
      </c>
      <c r="Q26" s="294">
        <f>C26+D26+E26+G26+H26+I26+J26+M26+N26</f>
        <v>4315197</v>
      </c>
      <c r="R26" s="294">
        <v>2843</v>
      </c>
      <c r="S26" s="294">
        <f>107585+27975</f>
        <v>135560</v>
      </c>
      <c r="T26" s="294">
        <v>48719</v>
      </c>
      <c r="U26" s="294">
        <v>474149</v>
      </c>
      <c r="V26" s="294">
        <v>417224</v>
      </c>
      <c r="W26" s="294">
        <v>46360</v>
      </c>
      <c r="X26" s="294">
        <v>271451</v>
      </c>
      <c r="Y26" s="294">
        <v>190279</v>
      </c>
      <c r="Z26" s="294">
        <v>237109</v>
      </c>
      <c r="AA26" s="294">
        <v>496100</v>
      </c>
      <c r="AB26" s="294"/>
    </row>
    <row r="27" spans="1:28" ht="15" customHeight="1" x14ac:dyDescent="0.15">
      <c r="A27" s="81" t="s">
        <v>351</v>
      </c>
      <c r="B27" s="295">
        <f>SUM(Q27,R27,S27,T27,U27,V27,W27,X27,Y27,Z27,AA27,AB27)</f>
        <v>100</v>
      </c>
      <c r="C27" s="296">
        <f>ROUND(C26/B26*100,1)</f>
        <v>38.6</v>
      </c>
      <c r="D27" s="296">
        <f>ROUND(D26/B26*100,1)</f>
        <v>1.2</v>
      </c>
      <c r="E27" s="296">
        <f>ROUNDUP(E26/B26*100,1)</f>
        <v>2.9</v>
      </c>
      <c r="F27" s="296">
        <f>F26/B26*100</f>
        <v>0</v>
      </c>
      <c r="G27" s="296">
        <f>ROUND(G26/$B$26*100,1)</f>
        <v>0.2</v>
      </c>
      <c r="H27" s="296">
        <f>ROUND(H26/$B$26*100,1)</f>
        <v>0.2</v>
      </c>
      <c r="I27" s="296">
        <f>ROUND(I26/$B$26*100,1)</f>
        <v>0.1</v>
      </c>
      <c r="J27" s="296">
        <f>ROUND(J26/B26*100,1)</f>
        <v>0.7</v>
      </c>
      <c r="K27" s="296"/>
      <c r="L27" s="296"/>
      <c r="M27" s="296">
        <f>ROUND(M26/B26*100,1)</f>
        <v>0.2</v>
      </c>
      <c r="N27" s="296">
        <f>ROUND(N26/B26*100,1)</f>
        <v>20.9</v>
      </c>
      <c r="O27" s="296">
        <f>O26/B26*100</f>
        <v>20.033591605474673</v>
      </c>
      <c r="P27" s="296">
        <f>P26/B26*100</f>
        <v>0.90230717720641973</v>
      </c>
      <c r="Q27" s="296">
        <f>C27+D27+E27+F27+G27+H27+I27+J27+M27+N27</f>
        <v>65.000000000000014</v>
      </c>
      <c r="R27" s="297">
        <f>ROUND(R26/B26*100,1)</f>
        <v>0</v>
      </c>
      <c r="S27" s="296">
        <f>ROUND(S26/B26*100,1)</f>
        <v>2</v>
      </c>
      <c r="T27" s="296">
        <f>ROUNDUP(T26/B26*100,1)</f>
        <v>0.79999999999999993</v>
      </c>
      <c r="U27" s="296">
        <f>ROUND(U26/B26*100,1)</f>
        <v>7.1</v>
      </c>
      <c r="V27" s="296">
        <f>ROUND(V26/B26*100,1)</f>
        <v>6.3</v>
      </c>
      <c r="W27" s="296">
        <f>ROUND(W26/B26*100,1)</f>
        <v>0.7</v>
      </c>
      <c r="X27" s="298">
        <f>ROUND(X26/B26*100,1)</f>
        <v>4.0999999999999996</v>
      </c>
      <c r="Y27" s="296">
        <f>ROUND(Y26/B26*100,1)</f>
        <v>2.9</v>
      </c>
      <c r="Z27" s="296">
        <f>ROUND(Z26/B26*100,1)</f>
        <v>3.6</v>
      </c>
      <c r="AA27" s="296">
        <f>ROUND(AA26/B26*100,1)</f>
        <v>7.5</v>
      </c>
      <c r="AB27" s="296">
        <f>AB26/B26*100</f>
        <v>0</v>
      </c>
    </row>
    <row r="28" spans="1:28" ht="15" customHeight="1" x14ac:dyDescent="0.15">
      <c r="A28" s="81" t="s">
        <v>628</v>
      </c>
      <c r="B28" s="294">
        <v>6225698</v>
      </c>
      <c r="C28" s="301">
        <v>2497347</v>
      </c>
      <c r="D28" s="294">
        <v>76367</v>
      </c>
      <c r="E28" s="294">
        <v>178404</v>
      </c>
      <c r="F28" s="294">
        <v>0</v>
      </c>
      <c r="G28" s="294">
        <v>14429</v>
      </c>
      <c r="H28" s="294">
        <v>4820</v>
      </c>
      <c r="I28" s="294">
        <v>1856</v>
      </c>
      <c r="J28" s="294">
        <v>40051</v>
      </c>
      <c r="K28" s="294"/>
      <c r="L28" s="294"/>
      <c r="M28" s="294">
        <v>36685</v>
      </c>
      <c r="N28" s="294">
        <v>1387462</v>
      </c>
      <c r="O28" s="294">
        <v>1324485</v>
      </c>
      <c r="P28" s="294">
        <v>62977</v>
      </c>
      <c r="Q28" s="294">
        <f>C28+D28+E28+G28+H28+I28+J28+M28+N28</f>
        <v>4237421</v>
      </c>
      <c r="R28" s="294">
        <v>2846</v>
      </c>
      <c r="S28" s="294">
        <v>123113</v>
      </c>
      <c r="T28" s="294">
        <v>49151</v>
      </c>
      <c r="U28" s="294">
        <v>317127</v>
      </c>
      <c r="V28" s="294">
        <v>427137</v>
      </c>
      <c r="W28" s="294">
        <v>5345</v>
      </c>
      <c r="X28" s="294">
        <v>279400</v>
      </c>
      <c r="Y28" s="294">
        <v>271066</v>
      </c>
      <c r="Z28" s="294">
        <v>247192</v>
      </c>
      <c r="AA28" s="294">
        <v>265400</v>
      </c>
      <c r="AB28" s="294"/>
    </row>
    <row r="29" spans="1:28" ht="15" customHeight="1" x14ac:dyDescent="0.15">
      <c r="A29" s="81" t="s">
        <v>351</v>
      </c>
      <c r="B29" s="295">
        <f>SUM(Q29,R29,S29,T29,U29,V29,W29,X29,Y29,Z29,AA29,AB29)</f>
        <v>100</v>
      </c>
      <c r="C29" s="296">
        <f>ROUND(C28/B28*100,1)</f>
        <v>40.1</v>
      </c>
      <c r="D29" s="296">
        <f>ROUND(D28/B28*100,1)</f>
        <v>1.2</v>
      </c>
      <c r="E29" s="296">
        <f>ROUNDUP(E28/B28*100,1)</f>
        <v>2.9</v>
      </c>
      <c r="F29" s="296">
        <f>F28/B28*100</f>
        <v>0</v>
      </c>
      <c r="G29" s="296">
        <f>ROUND(G28/$B$26*100,1)</f>
        <v>0.2</v>
      </c>
      <c r="H29" s="296">
        <f>ROUND(H28/$B$26*100,1)</f>
        <v>0.1</v>
      </c>
      <c r="I29" s="296">
        <f>ROUND(I28/$B$26*100,1)</f>
        <v>0</v>
      </c>
      <c r="J29" s="296">
        <f>ROUND(J28/B28*100,1)</f>
        <v>0.6</v>
      </c>
      <c r="K29" s="296"/>
      <c r="L29" s="296"/>
      <c r="M29" s="296">
        <f>ROUND(M28/B28*100,1)</f>
        <v>0.6</v>
      </c>
      <c r="N29" s="296">
        <f>ROUND(N28/B28*100,1)</f>
        <v>22.3</v>
      </c>
      <c r="O29" s="296">
        <f>O28/B28*100</f>
        <v>21.274481993826232</v>
      </c>
      <c r="P29" s="296">
        <f>P28/B28*100</f>
        <v>1.01156528954665</v>
      </c>
      <c r="Q29" s="296">
        <f t="shared" ref="Q29:Q48" si="0">C29+D29+E29+F29+G29+H29+I29+J29+M29+N29</f>
        <v>68.000000000000014</v>
      </c>
      <c r="R29" s="297">
        <v>0</v>
      </c>
      <c r="S29" s="296">
        <f>ROUND(S28/B28*100,1)</f>
        <v>2</v>
      </c>
      <c r="T29" s="296">
        <f>ROUNDUP(T28/B28*100,1)</f>
        <v>0.79999999999999993</v>
      </c>
      <c r="U29" s="296">
        <f>ROUND(U28/B28*100,1)</f>
        <v>5.0999999999999996</v>
      </c>
      <c r="V29" s="296">
        <f>ROUND(V28/B28*100,1)</f>
        <v>6.9</v>
      </c>
      <c r="W29" s="296">
        <f>ROUND(W28/B28*100,1)</f>
        <v>0.1</v>
      </c>
      <c r="X29" s="298">
        <f>ROUND(X28/B28*100,1)</f>
        <v>4.5</v>
      </c>
      <c r="Y29" s="296">
        <v>4.3</v>
      </c>
      <c r="Z29" s="296">
        <f>ROUND(Z28/B28*100,1)</f>
        <v>4</v>
      </c>
      <c r="AA29" s="296">
        <v>4.3</v>
      </c>
      <c r="AB29" s="296">
        <f>AB28/B28*100</f>
        <v>0</v>
      </c>
    </row>
    <row r="30" spans="1:28" ht="15" customHeight="1" x14ac:dyDescent="0.15">
      <c r="A30" s="81" t="s">
        <v>629</v>
      </c>
      <c r="B30" s="294">
        <v>7765188</v>
      </c>
      <c r="C30" s="301">
        <v>2395066</v>
      </c>
      <c r="D30" s="294">
        <v>71640</v>
      </c>
      <c r="E30" s="294">
        <v>188061</v>
      </c>
      <c r="F30" s="294">
        <v>0</v>
      </c>
      <c r="G30" s="294">
        <v>10916</v>
      </c>
      <c r="H30" s="294">
        <v>3586</v>
      </c>
      <c r="I30" s="294">
        <v>2372</v>
      </c>
      <c r="J30" s="294">
        <v>24417</v>
      </c>
      <c r="K30" s="294"/>
      <c r="L30" s="294"/>
      <c r="M30" s="294">
        <v>33188</v>
      </c>
      <c r="N30" s="294">
        <v>1753843</v>
      </c>
      <c r="O30" s="294">
        <v>1450895</v>
      </c>
      <c r="P30" s="294">
        <v>302948</v>
      </c>
      <c r="Q30" s="302">
        <f t="shared" si="0"/>
        <v>4483089</v>
      </c>
      <c r="R30" s="294">
        <v>2802</v>
      </c>
      <c r="S30" s="294">
        <v>109272</v>
      </c>
      <c r="T30" s="294">
        <v>47896</v>
      </c>
      <c r="U30" s="294">
        <v>1242237</v>
      </c>
      <c r="V30" s="294">
        <v>545251</v>
      </c>
      <c r="W30" s="294">
        <v>5750</v>
      </c>
      <c r="X30" s="294">
        <v>457483</v>
      </c>
      <c r="Y30" s="294">
        <v>192851</v>
      </c>
      <c r="Z30" s="294">
        <v>234945</v>
      </c>
      <c r="AA30" s="294">
        <v>443612</v>
      </c>
      <c r="AB30" s="294"/>
    </row>
    <row r="31" spans="1:28" ht="15" customHeight="1" x14ac:dyDescent="0.15">
      <c r="A31" s="81" t="s">
        <v>351</v>
      </c>
      <c r="B31" s="295">
        <f>SUM(Q31,R31,S31,T31,U31,V31,W31,X31,Y31,Z31,AA31,AB31)</f>
        <v>100</v>
      </c>
      <c r="C31" s="296">
        <v>30.9</v>
      </c>
      <c r="D31" s="296">
        <f>ROUND(D30/B30*100,1)</f>
        <v>0.9</v>
      </c>
      <c r="E31" s="296">
        <v>2.4</v>
      </c>
      <c r="F31" s="296">
        <f>ROUNDUP(F30/C30*100,1)</f>
        <v>0</v>
      </c>
      <c r="G31" s="296">
        <v>0.1</v>
      </c>
      <c r="H31" s="296">
        <f>ROUND(H30/$B$26*100,1)</f>
        <v>0.1</v>
      </c>
      <c r="I31" s="296">
        <f>ROUND(I30/$B$26*100,1)</f>
        <v>0</v>
      </c>
      <c r="J31" s="296">
        <f>ROUND(J30/B30*100,1)</f>
        <v>0.3</v>
      </c>
      <c r="K31" s="296"/>
      <c r="L31" s="296"/>
      <c r="M31" s="296">
        <f>ROUND(M30/B30*100,1)</f>
        <v>0.4</v>
      </c>
      <c r="N31" s="296">
        <f>ROUND(N30/B30*100,1)</f>
        <v>22.6</v>
      </c>
      <c r="O31" s="296">
        <f>O30/B30*100</f>
        <v>18.684608795047847</v>
      </c>
      <c r="P31" s="296">
        <f>P30/B30*100</f>
        <v>3.9013607912648087</v>
      </c>
      <c r="Q31" s="296">
        <f t="shared" si="0"/>
        <v>57.699999999999996</v>
      </c>
      <c r="R31" s="297">
        <v>0</v>
      </c>
      <c r="S31" s="296">
        <f>ROUND(S30/B30*100,1)</f>
        <v>1.4</v>
      </c>
      <c r="T31" s="296">
        <f>ROUNDUP(T30/B30*100,1)</f>
        <v>0.7</v>
      </c>
      <c r="U31" s="296">
        <f>ROUND(U30/B30*100,1)</f>
        <v>16</v>
      </c>
      <c r="V31" s="296">
        <f>ROUND(V30/B30*100,1)</f>
        <v>7</v>
      </c>
      <c r="W31" s="296">
        <f>ROUND(W30/B30*100,1)</f>
        <v>0.1</v>
      </c>
      <c r="X31" s="298">
        <f>ROUND(X30/B30*100,1)</f>
        <v>5.9</v>
      </c>
      <c r="Y31" s="296">
        <v>2.5</v>
      </c>
      <c r="Z31" s="296">
        <f>ROUND(Z30/B30*100,1)</f>
        <v>3</v>
      </c>
      <c r="AA31" s="296">
        <v>5.7</v>
      </c>
      <c r="AB31" s="296">
        <f>AB30/B30*100</f>
        <v>0</v>
      </c>
    </row>
    <row r="32" spans="1:28" ht="15" customHeight="1" x14ac:dyDescent="0.15">
      <c r="A32" s="81" t="s">
        <v>137</v>
      </c>
      <c r="B32" s="295">
        <v>7736755</v>
      </c>
      <c r="C32" s="295">
        <v>2265173</v>
      </c>
      <c r="D32" s="295">
        <v>69366</v>
      </c>
      <c r="E32" s="295">
        <v>187738</v>
      </c>
      <c r="F32" s="295">
        <v>0</v>
      </c>
      <c r="G32" s="295">
        <v>13224</v>
      </c>
      <c r="H32" s="295">
        <v>3214</v>
      </c>
      <c r="I32" s="295">
        <v>1767</v>
      </c>
      <c r="J32" s="295">
        <v>20896</v>
      </c>
      <c r="K32" s="295"/>
      <c r="L32" s="295"/>
      <c r="M32" s="295">
        <v>34678</v>
      </c>
      <c r="N32" s="295">
        <v>1935527</v>
      </c>
      <c r="O32" s="295">
        <v>1628041</v>
      </c>
      <c r="P32" s="295">
        <v>307486</v>
      </c>
      <c r="Q32" s="295">
        <f t="shared" si="0"/>
        <v>4531583</v>
      </c>
      <c r="R32" s="303">
        <v>2780</v>
      </c>
      <c r="S32" s="295">
        <v>103536</v>
      </c>
      <c r="T32" s="295">
        <v>57082</v>
      </c>
      <c r="U32" s="295">
        <v>1090549</v>
      </c>
      <c r="V32" s="295">
        <v>672559</v>
      </c>
      <c r="W32" s="295">
        <v>9656</v>
      </c>
      <c r="X32" s="295">
        <v>16914</v>
      </c>
      <c r="Y32" s="295">
        <v>311353</v>
      </c>
      <c r="Z32" s="295">
        <v>242181</v>
      </c>
      <c r="AA32" s="295">
        <v>698562</v>
      </c>
      <c r="AB32" s="296"/>
    </row>
    <row r="33" spans="1:28" ht="15" customHeight="1" x14ac:dyDescent="0.15">
      <c r="A33" s="81" t="s">
        <v>351</v>
      </c>
      <c r="B33" s="295">
        <v>100</v>
      </c>
      <c r="C33" s="296">
        <v>29.3</v>
      </c>
      <c r="D33" s="296">
        <v>0.9</v>
      </c>
      <c r="E33" s="296">
        <v>2.4</v>
      </c>
      <c r="F33" s="296">
        <v>0</v>
      </c>
      <c r="G33" s="296">
        <v>0.2</v>
      </c>
      <c r="H33" s="296">
        <v>0.1</v>
      </c>
      <c r="I33" s="296">
        <v>0</v>
      </c>
      <c r="J33" s="296">
        <v>0.3</v>
      </c>
      <c r="K33" s="296"/>
      <c r="L33" s="296"/>
      <c r="M33" s="296">
        <v>0.4</v>
      </c>
      <c r="N33" s="296">
        <v>25</v>
      </c>
      <c r="O33" s="296">
        <v>21</v>
      </c>
      <c r="P33" s="296">
        <v>4</v>
      </c>
      <c r="Q33" s="296">
        <f t="shared" si="0"/>
        <v>58.6</v>
      </c>
      <c r="R33" s="297">
        <v>0</v>
      </c>
      <c r="S33" s="296">
        <v>1.3</v>
      </c>
      <c r="T33" s="296">
        <v>0.7</v>
      </c>
      <c r="U33" s="296">
        <v>14.1</v>
      </c>
      <c r="V33" s="296">
        <v>8.6999999999999993</v>
      </c>
      <c r="W33" s="296">
        <v>0.1</v>
      </c>
      <c r="X33" s="298">
        <v>0.3</v>
      </c>
      <c r="Y33" s="296">
        <v>4</v>
      </c>
      <c r="Z33" s="296">
        <v>3.2</v>
      </c>
      <c r="AA33" s="296">
        <v>9</v>
      </c>
      <c r="AB33" s="296">
        <v>0</v>
      </c>
    </row>
    <row r="34" spans="1:28" ht="15" customHeight="1" x14ac:dyDescent="0.15">
      <c r="A34" s="81" t="s">
        <v>630</v>
      </c>
      <c r="B34" s="295">
        <v>7642359</v>
      </c>
      <c r="C34" s="295">
        <v>2250709</v>
      </c>
      <c r="D34" s="295">
        <v>67478</v>
      </c>
      <c r="E34" s="295">
        <v>187163</v>
      </c>
      <c r="F34" s="295">
        <v>0</v>
      </c>
      <c r="G34" s="295">
        <v>10254</v>
      </c>
      <c r="H34" s="295">
        <v>7680</v>
      </c>
      <c r="I34" s="295">
        <v>1342</v>
      </c>
      <c r="J34" s="295">
        <v>16318</v>
      </c>
      <c r="K34" s="295"/>
      <c r="L34" s="295"/>
      <c r="M34" s="295">
        <v>33932</v>
      </c>
      <c r="N34" s="295">
        <v>2066363</v>
      </c>
      <c r="O34" s="295">
        <v>1783894</v>
      </c>
      <c r="P34" s="295">
        <v>282469</v>
      </c>
      <c r="Q34" s="295">
        <f t="shared" si="0"/>
        <v>4641239</v>
      </c>
      <c r="R34" s="303">
        <v>2746</v>
      </c>
      <c r="S34" s="295">
        <v>111700</v>
      </c>
      <c r="T34" s="295">
        <v>60346</v>
      </c>
      <c r="U34" s="295">
        <v>994493</v>
      </c>
      <c r="V34" s="295">
        <v>694416</v>
      </c>
      <c r="W34" s="295">
        <v>10086</v>
      </c>
      <c r="X34" s="295">
        <v>69824</v>
      </c>
      <c r="Y34" s="295">
        <v>300469</v>
      </c>
      <c r="Z34" s="295">
        <v>273147</v>
      </c>
      <c r="AA34" s="295">
        <v>483283</v>
      </c>
      <c r="AB34" s="295">
        <v>0</v>
      </c>
    </row>
    <row r="35" spans="1:28" ht="15" customHeight="1" x14ac:dyDescent="0.15">
      <c r="A35" s="81" t="s">
        <v>351</v>
      </c>
      <c r="B35" s="295">
        <f>SUM(Q35,R35,S35,T35,U35,V35,W35,X35,Y35,Z35,AA35,AB35)</f>
        <v>100.0615683194155</v>
      </c>
      <c r="C35" s="296">
        <v>29.5</v>
      </c>
      <c r="D35" s="296">
        <v>0.9</v>
      </c>
      <c r="E35" s="296">
        <v>2.5</v>
      </c>
      <c r="F35" s="296">
        <v>0</v>
      </c>
      <c r="G35" s="296">
        <v>0.1</v>
      </c>
      <c r="H35" s="296">
        <v>0.1</v>
      </c>
      <c r="I35" s="296">
        <v>0</v>
      </c>
      <c r="J35" s="296">
        <v>0.2</v>
      </c>
      <c r="K35" s="296"/>
      <c r="L35" s="296"/>
      <c r="M35" s="296">
        <v>0.5</v>
      </c>
      <c r="N35" s="296">
        <v>27</v>
      </c>
      <c r="O35" s="296">
        <f>O34/B34*100</f>
        <v>23.342190546138962</v>
      </c>
      <c r="P35" s="296">
        <f>P34/B34*100</f>
        <v>3.6960969773861709</v>
      </c>
      <c r="Q35" s="296">
        <f t="shared" si="0"/>
        <v>60.800000000000004</v>
      </c>
      <c r="R35" s="297">
        <f>R34/B34*100</f>
        <v>3.593131387834568E-2</v>
      </c>
      <c r="S35" s="296">
        <f>S34/B34*100</f>
        <v>1.4615905900259332</v>
      </c>
      <c r="T35" s="296">
        <f>T34/B34*100</f>
        <v>0.78962529763388489</v>
      </c>
      <c r="U35" s="296">
        <f>U34/B34*100</f>
        <v>13.012906093524265</v>
      </c>
      <c r="V35" s="296">
        <f>V34/B34*100</f>
        <v>9.086409052492824</v>
      </c>
      <c r="W35" s="296">
        <f>W34/B34*100</f>
        <v>0.13197495694719394</v>
      </c>
      <c r="X35" s="298">
        <f>X34/B34*100</f>
        <v>0.91364459586365943</v>
      </c>
      <c r="Y35" s="296">
        <f>Y34/B34*100</f>
        <v>3.9316263473097774</v>
      </c>
      <c r="Z35" s="296">
        <f>Z34/B34*100</f>
        <v>3.5741189336957344</v>
      </c>
      <c r="AA35" s="296">
        <f>AA34/B34*100</f>
        <v>6.3237411380438955</v>
      </c>
      <c r="AB35" s="295">
        <v>0</v>
      </c>
    </row>
    <row r="36" spans="1:28" ht="15" customHeight="1" x14ac:dyDescent="0.15">
      <c r="A36" s="82" t="s">
        <v>231</v>
      </c>
      <c r="B36" s="295">
        <v>7835890</v>
      </c>
      <c r="C36" s="294">
        <v>2294493</v>
      </c>
      <c r="D36" s="294">
        <v>64874</v>
      </c>
      <c r="E36" s="294">
        <v>186395</v>
      </c>
      <c r="F36" s="294">
        <v>0</v>
      </c>
      <c r="G36" s="294">
        <v>7418</v>
      </c>
      <c r="H36" s="294">
        <v>5215</v>
      </c>
      <c r="I36" s="294">
        <v>1300</v>
      </c>
      <c r="J36" s="294">
        <v>21409</v>
      </c>
      <c r="K36" s="294"/>
      <c r="L36" s="294"/>
      <c r="M36" s="294">
        <v>13801</v>
      </c>
      <c r="N36" s="294">
        <v>2100397</v>
      </c>
      <c r="O36" s="294">
        <v>1797996</v>
      </c>
      <c r="P36" s="294">
        <v>302401</v>
      </c>
      <c r="Q36" s="294">
        <f t="shared" si="0"/>
        <v>4695302</v>
      </c>
      <c r="R36" s="304">
        <v>2410</v>
      </c>
      <c r="S36" s="294">
        <v>109804</v>
      </c>
      <c r="T36" s="294">
        <v>62818</v>
      </c>
      <c r="U36" s="294">
        <v>1005192</v>
      </c>
      <c r="V36" s="294">
        <v>548758</v>
      </c>
      <c r="W36" s="294">
        <v>21318</v>
      </c>
      <c r="X36" s="294">
        <v>243096</v>
      </c>
      <c r="Y36" s="294">
        <v>286226</v>
      </c>
      <c r="Z36" s="294">
        <v>295859</v>
      </c>
      <c r="AA36" s="294">
        <v>565107</v>
      </c>
      <c r="AB36" s="294">
        <v>0</v>
      </c>
    </row>
    <row r="37" spans="1:28" ht="15" customHeight="1" x14ac:dyDescent="0.15">
      <c r="A37" s="82" t="s">
        <v>351</v>
      </c>
      <c r="B37" s="295">
        <f>SUM(Q37,R37,S37,T37,U37,V37,W37,X37,Y37,Z37,AA37,AB37)</f>
        <v>100.02677475053885</v>
      </c>
      <c r="C37" s="296">
        <v>29.3</v>
      </c>
      <c r="D37" s="296">
        <v>0.8</v>
      </c>
      <c r="E37" s="296">
        <v>2.4</v>
      </c>
      <c r="F37" s="296">
        <v>0</v>
      </c>
      <c r="G37" s="296">
        <v>0.1</v>
      </c>
      <c r="H37" s="296">
        <v>0.1</v>
      </c>
      <c r="I37" s="296">
        <v>0</v>
      </c>
      <c r="J37" s="296">
        <v>0.3</v>
      </c>
      <c r="K37" s="296"/>
      <c r="L37" s="296"/>
      <c r="M37" s="296">
        <v>0.2</v>
      </c>
      <c r="N37" s="296">
        <v>26.8</v>
      </c>
      <c r="O37" s="296">
        <f>O36/B36*100</f>
        <v>22.945651355493759</v>
      </c>
      <c r="P37" s="296">
        <f>P36/B36*100</f>
        <v>3.8591787276237923</v>
      </c>
      <c r="Q37" s="296">
        <f t="shared" si="0"/>
        <v>60</v>
      </c>
      <c r="R37" s="297">
        <f>R36/B36*100</f>
        <v>3.0755919238274147E-2</v>
      </c>
      <c r="S37" s="296">
        <f>S36/B36*100</f>
        <v>1.4012958323815163</v>
      </c>
      <c r="T37" s="296">
        <f>T36/B36*100</f>
        <v>0.80167026336510594</v>
      </c>
      <c r="U37" s="296">
        <f>U36/B36*100</f>
        <v>12.828051440232061</v>
      </c>
      <c r="V37" s="296">
        <f>V36/B36*100</f>
        <v>7.0031355723472384</v>
      </c>
      <c r="W37" s="296">
        <f>W36/B36*100</f>
        <v>0.27205588644046819</v>
      </c>
      <c r="X37" s="298">
        <f>X36/B36*100</f>
        <v>3.1023406403101625</v>
      </c>
      <c r="Y37" s="296">
        <v>3.6</v>
      </c>
      <c r="Z37" s="296">
        <f>Z36/B36*100</f>
        <v>3.7756910829529255</v>
      </c>
      <c r="AA37" s="296">
        <f>AA36/B36*100</f>
        <v>7.211778113271115</v>
      </c>
      <c r="AB37" s="296">
        <v>0</v>
      </c>
    </row>
    <row r="38" spans="1:28" ht="15" customHeight="1" x14ac:dyDescent="0.15">
      <c r="A38" s="82" t="s">
        <v>631</v>
      </c>
      <c r="B38" s="295">
        <v>9966654</v>
      </c>
      <c r="C38" s="294">
        <v>2258088</v>
      </c>
      <c r="D38" s="294">
        <v>60503</v>
      </c>
      <c r="E38" s="294">
        <v>184807</v>
      </c>
      <c r="F38" s="294">
        <v>0</v>
      </c>
      <c r="G38" s="294">
        <v>7775</v>
      </c>
      <c r="H38" s="294">
        <v>11526</v>
      </c>
      <c r="I38" s="294">
        <v>17023</v>
      </c>
      <c r="J38" s="294">
        <v>18898</v>
      </c>
      <c r="K38" s="294"/>
      <c r="L38" s="294"/>
      <c r="M38" s="294">
        <v>13841</v>
      </c>
      <c r="N38" s="294">
        <v>2093624</v>
      </c>
      <c r="O38" s="294">
        <v>1815630</v>
      </c>
      <c r="P38" s="294">
        <v>277994</v>
      </c>
      <c r="Q38" s="294">
        <f t="shared" si="0"/>
        <v>4666085</v>
      </c>
      <c r="R38" s="304">
        <v>2362</v>
      </c>
      <c r="S38" s="294">
        <v>111628</v>
      </c>
      <c r="T38" s="294">
        <v>59755</v>
      </c>
      <c r="U38" s="294">
        <v>1184869</v>
      </c>
      <c r="V38" s="294">
        <v>541412</v>
      </c>
      <c r="W38" s="294">
        <v>10540</v>
      </c>
      <c r="X38" s="294">
        <v>2289541</v>
      </c>
      <c r="Y38" s="294">
        <v>287222</v>
      </c>
      <c r="Z38" s="294">
        <v>276897</v>
      </c>
      <c r="AA38" s="294">
        <v>536343</v>
      </c>
      <c r="AB38" s="294">
        <v>0</v>
      </c>
    </row>
    <row r="39" spans="1:28" ht="15" customHeight="1" x14ac:dyDescent="0.15">
      <c r="A39" s="82" t="s">
        <v>351</v>
      </c>
      <c r="B39" s="295">
        <f>SUM(Q39,R39,S39,T39,U39,V39,W39,X39,Y39,Z39,AA39,AB39)</f>
        <v>100.00000000000001</v>
      </c>
      <c r="C39" s="296">
        <v>22.7</v>
      </c>
      <c r="D39" s="296">
        <v>0.6</v>
      </c>
      <c r="E39" s="296">
        <v>1.8</v>
      </c>
      <c r="F39" s="296">
        <v>0</v>
      </c>
      <c r="G39" s="296">
        <v>0.1</v>
      </c>
      <c r="H39" s="296">
        <v>0.1</v>
      </c>
      <c r="I39" s="296">
        <v>0.2</v>
      </c>
      <c r="J39" s="296">
        <v>0.2</v>
      </c>
      <c r="K39" s="296"/>
      <c r="L39" s="296"/>
      <c r="M39" s="296">
        <v>0.1</v>
      </c>
      <c r="N39" s="296">
        <v>21</v>
      </c>
      <c r="O39" s="296">
        <f>O38/B38*100</f>
        <v>18.21704656347055</v>
      </c>
      <c r="P39" s="296">
        <f>P38/B38*100</f>
        <v>2.7892410030487662</v>
      </c>
      <c r="Q39" s="296">
        <f t="shared" si="0"/>
        <v>46.800000000000004</v>
      </c>
      <c r="R39" s="297">
        <v>0</v>
      </c>
      <c r="S39" s="296">
        <v>1.1000000000000001</v>
      </c>
      <c r="T39" s="296">
        <v>0.6</v>
      </c>
      <c r="U39" s="296">
        <v>11.9</v>
      </c>
      <c r="V39" s="296">
        <v>5.4</v>
      </c>
      <c r="W39" s="296">
        <v>0.1</v>
      </c>
      <c r="X39" s="298">
        <v>23</v>
      </c>
      <c r="Y39" s="296">
        <v>2.9</v>
      </c>
      <c r="Z39" s="296">
        <v>2.8</v>
      </c>
      <c r="AA39" s="296">
        <v>5.4</v>
      </c>
      <c r="AB39" s="296">
        <v>0</v>
      </c>
    </row>
    <row r="40" spans="1:28" ht="15" customHeight="1" x14ac:dyDescent="0.15">
      <c r="A40" s="82" t="s">
        <v>632</v>
      </c>
      <c r="B40" s="295">
        <v>7888334</v>
      </c>
      <c r="C40" s="294">
        <v>2281837</v>
      </c>
      <c r="D40" s="294">
        <v>58283</v>
      </c>
      <c r="E40" s="294">
        <v>234630</v>
      </c>
      <c r="F40" s="294">
        <v>0</v>
      </c>
      <c r="G40" s="294">
        <v>7529</v>
      </c>
      <c r="H40" s="294">
        <v>20986</v>
      </c>
      <c r="I40" s="294">
        <v>11327</v>
      </c>
      <c r="J40" s="294">
        <v>8312</v>
      </c>
      <c r="K40" s="294"/>
      <c r="L40" s="294"/>
      <c r="M40" s="294">
        <v>14203</v>
      </c>
      <c r="N40" s="294">
        <v>2097762</v>
      </c>
      <c r="O40" s="294">
        <v>1786850</v>
      </c>
      <c r="P40" s="294">
        <v>310912</v>
      </c>
      <c r="Q40" s="294">
        <f t="shared" si="0"/>
        <v>4734869</v>
      </c>
      <c r="R40" s="304">
        <v>2116</v>
      </c>
      <c r="S40" s="294">
        <v>118174</v>
      </c>
      <c r="T40" s="294">
        <v>57147</v>
      </c>
      <c r="U40" s="294">
        <v>1026267</v>
      </c>
      <c r="V40" s="294">
        <v>515134</v>
      </c>
      <c r="W40" s="294">
        <v>226594</v>
      </c>
      <c r="X40" s="294">
        <v>326175</v>
      </c>
      <c r="Y40" s="294">
        <v>186728</v>
      </c>
      <c r="Z40" s="294">
        <v>266339</v>
      </c>
      <c r="AA40" s="294">
        <v>428791</v>
      </c>
      <c r="AB40" s="294">
        <v>0</v>
      </c>
    </row>
    <row r="41" spans="1:28" ht="15" customHeight="1" x14ac:dyDescent="0.15">
      <c r="A41" s="82" t="s">
        <v>351</v>
      </c>
      <c r="B41" s="295">
        <f>SUM(Q41,R41,S41,T41,U41,V41,W41,X41,Y41,Z41,AA41,AB41)</f>
        <v>100.00000000000001</v>
      </c>
      <c r="C41" s="296">
        <v>28.9</v>
      </c>
      <c r="D41" s="296">
        <v>0.7</v>
      </c>
      <c r="E41" s="296">
        <v>3</v>
      </c>
      <c r="F41" s="296">
        <v>0</v>
      </c>
      <c r="G41" s="296">
        <v>0.1</v>
      </c>
      <c r="H41" s="296">
        <v>0.3</v>
      </c>
      <c r="I41" s="296">
        <v>0.1</v>
      </c>
      <c r="J41" s="296">
        <v>0.1</v>
      </c>
      <c r="K41" s="296"/>
      <c r="L41" s="296"/>
      <c r="M41" s="296">
        <v>0.2</v>
      </c>
      <c r="N41" s="296">
        <v>26.6</v>
      </c>
      <c r="O41" s="296">
        <f>O40/B40*100</f>
        <v>22.651804550872214</v>
      </c>
      <c r="P41" s="296">
        <f>P40/B40*100</f>
        <v>3.9414152595465657</v>
      </c>
      <c r="Q41" s="296">
        <f t="shared" si="0"/>
        <v>60</v>
      </c>
      <c r="R41" s="297">
        <v>0</v>
      </c>
      <c r="S41" s="296">
        <v>1.5</v>
      </c>
      <c r="T41" s="296">
        <v>0.8</v>
      </c>
      <c r="U41" s="296">
        <v>13</v>
      </c>
      <c r="V41" s="296">
        <v>6.5</v>
      </c>
      <c r="W41" s="296">
        <v>2.9</v>
      </c>
      <c r="X41" s="298">
        <v>4.0999999999999996</v>
      </c>
      <c r="Y41" s="296">
        <v>2.4</v>
      </c>
      <c r="Z41" s="296">
        <v>3.4</v>
      </c>
      <c r="AA41" s="296">
        <v>5.4</v>
      </c>
      <c r="AB41" s="296">
        <v>0</v>
      </c>
    </row>
    <row r="42" spans="1:28" ht="15" customHeight="1" x14ac:dyDescent="0.15">
      <c r="A42" s="82" t="s">
        <v>511</v>
      </c>
      <c r="B42" s="295">
        <v>8777150</v>
      </c>
      <c r="C42" s="294">
        <v>2341770</v>
      </c>
      <c r="D42" s="294">
        <v>61150</v>
      </c>
      <c r="E42" s="294">
        <v>420974</v>
      </c>
      <c r="F42" s="294">
        <v>0</v>
      </c>
      <c r="G42" s="294">
        <v>5776</v>
      </c>
      <c r="H42" s="294">
        <v>15960</v>
      </c>
      <c r="I42" s="294">
        <v>14444</v>
      </c>
      <c r="J42" s="294">
        <v>14727</v>
      </c>
      <c r="K42" s="294"/>
      <c r="L42" s="294"/>
      <c r="M42" s="294">
        <v>15376</v>
      </c>
      <c r="N42" s="294">
        <v>2135351</v>
      </c>
      <c r="O42" s="294">
        <v>1821195</v>
      </c>
      <c r="P42" s="294">
        <v>314156</v>
      </c>
      <c r="Q42" s="294">
        <f t="shared" si="0"/>
        <v>5025528</v>
      </c>
      <c r="R42" s="304">
        <v>2128</v>
      </c>
      <c r="S42" s="294">
        <v>124306</v>
      </c>
      <c r="T42" s="294">
        <v>57068</v>
      </c>
      <c r="U42" s="294">
        <v>1300365</v>
      </c>
      <c r="V42" s="294">
        <v>550964</v>
      </c>
      <c r="W42" s="294">
        <v>203258</v>
      </c>
      <c r="X42" s="294">
        <v>373965</v>
      </c>
      <c r="Y42" s="294">
        <v>177200</v>
      </c>
      <c r="Z42" s="294">
        <v>295939</v>
      </c>
      <c r="AA42" s="294">
        <v>666429</v>
      </c>
      <c r="AB42" s="294">
        <v>0</v>
      </c>
    </row>
    <row r="43" spans="1:28" ht="15" customHeight="1" x14ac:dyDescent="0.15">
      <c r="A43" s="82" t="s">
        <v>351</v>
      </c>
      <c r="B43" s="295">
        <f>SUM(Q43,R43,S43,T43,U43,V43,W43,X43,Y43,Z43,AA43,AB43)</f>
        <v>100</v>
      </c>
      <c r="C43" s="296">
        <v>26.7</v>
      </c>
      <c r="D43" s="296">
        <v>0.7</v>
      </c>
      <c r="E43" s="296">
        <v>4.8</v>
      </c>
      <c r="F43" s="296">
        <v>0</v>
      </c>
      <c r="G43" s="296">
        <v>0.1</v>
      </c>
      <c r="H43" s="296">
        <v>0.2</v>
      </c>
      <c r="I43" s="296">
        <v>0.2</v>
      </c>
      <c r="J43" s="296">
        <v>0.2</v>
      </c>
      <c r="K43" s="296"/>
      <c r="L43" s="296"/>
      <c r="M43" s="296">
        <v>0.2</v>
      </c>
      <c r="N43" s="296">
        <v>24.3</v>
      </c>
      <c r="O43" s="296">
        <f>O42/B42*100</f>
        <v>20.749275106384189</v>
      </c>
      <c r="P43" s="296">
        <f>P42/B42*100</f>
        <v>3.5792483892835376</v>
      </c>
      <c r="Q43" s="296">
        <f t="shared" si="0"/>
        <v>57.400000000000006</v>
      </c>
      <c r="R43" s="297">
        <v>0</v>
      </c>
      <c r="S43" s="296">
        <v>1.4</v>
      </c>
      <c r="T43" s="296">
        <v>0.6</v>
      </c>
      <c r="U43" s="296">
        <v>14.8</v>
      </c>
      <c r="V43" s="296">
        <v>6.3</v>
      </c>
      <c r="W43" s="296">
        <v>2.2999999999999998</v>
      </c>
      <c r="X43" s="298">
        <v>4.2</v>
      </c>
      <c r="Y43" s="296">
        <v>2</v>
      </c>
      <c r="Z43" s="296">
        <v>3.4</v>
      </c>
      <c r="AA43" s="296">
        <v>7.6</v>
      </c>
      <c r="AB43" s="296">
        <v>0</v>
      </c>
    </row>
    <row r="44" spans="1:28" ht="15" customHeight="1" x14ac:dyDescent="0.15">
      <c r="A44" s="82" t="s">
        <v>633</v>
      </c>
      <c r="B44" s="295">
        <v>8291045</v>
      </c>
      <c r="C44" s="294">
        <v>2374826</v>
      </c>
      <c r="D44" s="294">
        <v>60968</v>
      </c>
      <c r="E44" s="294">
        <v>373033</v>
      </c>
      <c r="F44" s="294">
        <v>0</v>
      </c>
      <c r="G44" s="294">
        <v>3086</v>
      </c>
      <c r="H44" s="294">
        <v>9906</v>
      </c>
      <c r="I44" s="294">
        <v>5423</v>
      </c>
      <c r="J44" s="294">
        <v>14405</v>
      </c>
      <c r="K44" s="294"/>
      <c r="L44" s="294"/>
      <c r="M44" s="294">
        <v>15549</v>
      </c>
      <c r="N44" s="294">
        <v>2038594</v>
      </c>
      <c r="O44" s="294">
        <v>1762986</v>
      </c>
      <c r="P44" s="294">
        <v>275608</v>
      </c>
      <c r="Q44" s="294">
        <f t="shared" si="0"/>
        <v>4895790</v>
      </c>
      <c r="R44" s="304">
        <v>2155</v>
      </c>
      <c r="S44" s="294">
        <v>85036</v>
      </c>
      <c r="T44" s="294">
        <v>103690</v>
      </c>
      <c r="U44" s="294">
        <v>1311039</v>
      </c>
      <c r="V44" s="294">
        <v>652456</v>
      </c>
      <c r="W44" s="294">
        <v>3535</v>
      </c>
      <c r="X44" s="294">
        <v>308608</v>
      </c>
      <c r="Y44" s="294">
        <v>194264</v>
      </c>
      <c r="Z44" s="294">
        <v>277308</v>
      </c>
      <c r="AA44" s="294">
        <v>457164</v>
      </c>
      <c r="AB44" s="294">
        <v>0</v>
      </c>
    </row>
    <row r="45" spans="1:28" ht="15" customHeight="1" x14ac:dyDescent="0.15">
      <c r="A45" s="82" t="s">
        <v>351</v>
      </c>
      <c r="B45" s="295">
        <f>SUM(Q45,R45,S45,T45,U45,V45,W45,X45,Y45,Z45,AA45,AB45)</f>
        <v>100.00000000000001</v>
      </c>
      <c r="C45" s="296">
        <v>28.7</v>
      </c>
      <c r="D45" s="296">
        <v>0.7</v>
      </c>
      <c r="E45" s="296">
        <v>4.5</v>
      </c>
      <c r="F45" s="296">
        <v>0</v>
      </c>
      <c r="G45" s="296">
        <v>0</v>
      </c>
      <c r="H45" s="296">
        <v>0.1</v>
      </c>
      <c r="I45" s="296">
        <v>0.1</v>
      </c>
      <c r="J45" s="296">
        <v>0.2</v>
      </c>
      <c r="K45" s="296"/>
      <c r="L45" s="296"/>
      <c r="M45" s="296">
        <v>0.2</v>
      </c>
      <c r="N45" s="296">
        <v>24.6</v>
      </c>
      <c r="O45" s="296">
        <f>O44/B44*100</f>
        <v>21.263736959575059</v>
      </c>
      <c r="P45" s="296">
        <f>P44/B44*100</f>
        <v>3.3241648067282226</v>
      </c>
      <c r="Q45" s="296">
        <f t="shared" si="0"/>
        <v>59.100000000000009</v>
      </c>
      <c r="R45" s="297">
        <v>0</v>
      </c>
      <c r="S45" s="296">
        <v>1</v>
      </c>
      <c r="T45" s="296">
        <v>1.3</v>
      </c>
      <c r="U45" s="296">
        <v>15.8</v>
      </c>
      <c r="V45" s="296">
        <v>7.9</v>
      </c>
      <c r="W45" s="296">
        <v>0</v>
      </c>
      <c r="X45" s="298">
        <v>3.7</v>
      </c>
      <c r="Y45" s="296">
        <v>2.2999999999999998</v>
      </c>
      <c r="Z45" s="296">
        <v>3.4</v>
      </c>
      <c r="AA45" s="296">
        <v>5.5</v>
      </c>
      <c r="AB45" s="296">
        <v>0</v>
      </c>
    </row>
    <row r="46" spans="1:28" ht="15" customHeight="1" x14ac:dyDescent="0.15">
      <c r="A46" s="82" t="s">
        <v>444</v>
      </c>
      <c r="B46" s="295">
        <f>SUM(Q46:AB46)</f>
        <v>8300576</v>
      </c>
      <c r="C46" s="294">
        <v>2376818</v>
      </c>
      <c r="D46" s="294">
        <v>61508</v>
      </c>
      <c r="E46" s="294">
        <v>380473</v>
      </c>
      <c r="F46" s="294">
        <v>0</v>
      </c>
      <c r="G46" s="294">
        <v>6180</v>
      </c>
      <c r="H46" s="294">
        <v>13819</v>
      </c>
      <c r="I46" s="294">
        <v>12901</v>
      </c>
      <c r="J46" s="294">
        <v>20829</v>
      </c>
      <c r="K46" s="294"/>
      <c r="L46" s="294"/>
      <c r="M46" s="294">
        <v>18263</v>
      </c>
      <c r="N46" s="294">
        <v>2058444</v>
      </c>
      <c r="O46" s="294">
        <v>2009183</v>
      </c>
      <c r="P46" s="294">
        <v>49261</v>
      </c>
      <c r="Q46" s="294">
        <f t="shared" si="0"/>
        <v>4949235</v>
      </c>
      <c r="R46" s="304">
        <v>1963</v>
      </c>
      <c r="S46" s="294">
        <v>95133</v>
      </c>
      <c r="T46" s="294">
        <v>102453</v>
      </c>
      <c r="U46" s="294">
        <v>1227411</v>
      </c>
      <c r="V46" s="294">
        <v>568347</v>
      </c>
      <c r="W46" s="294">
        <v>15193</v>
      </c>
      <c r="X46" s="294">
        <v>209557</v>
      </c>
      <c r="Y46" s="294">
        <v>184843</v>
      </c>
      <c r="Z46" s="294">
        <v>297172</v>
      </c>
      <c r="AA46" s="294">
        <v>649269</v>
      </c>
      <c r="AB46" s="294">
        <v>0</v>
      </c>
    </row>
    <row r="47" spans="1:28" ht="15" customHeight="1" x14ac:dyDescent="0.15">
      <c r="A47" s="82" t="s">
        <v>351</v>
      </c>
      <c r="B47" s="295">
        <f>SUM(Q47:AB47)</f>
        <v>100</v>
      </c>
      <c r="C47" s="296">
        <v>28.6</v>
      </c>
      <c r="D47" s="296">
        <v>0.7</v>
      </c>
      <c r="E47" s="296">
        <v>4.5999999999999996</v>
      </c>
      <c r="F47" s="296">
        <v>0</v>
      </c>
      <c r="G47" s="296">
        <v>0.1</v>
      </c>
      <c r="H47" s="296">
        <v>0.2</v>
      </c>
      <c r="I47" s="296">
        <v>0.2</v>
      </c>
      <c r="J47" s="296">
        <v>0.2</v>
      </c>
      <c r="K47" s="296"/>
      <c r="L47" s="296"/>
      <c r="M47" s="296">
        <v>0.2</v>
      </c>
      <c r="N47" s="296">
        <v>24.8</v>
      </c>
      <c r="O47" s="296">
        <f>O46/B46*100</f>
        <v>24.20534430381699</v>
      </c>
      <c r="P47" s="296">
        <f>P46/B46*100</f>
        <v>0.59346483906659009</v>
      </c>
      <c r="Q47" s="296">
        <f t="shared" si="0"/>
        <v>59.600000000000009</v>
      </c>
      <c r="R47" s="297">
        <v>0</v>
      </c>
      <c r="S47" s="296">
        <v>1.2</v>
      </c>
      <c r="T47" s="296">
        <v>1.3</v>
      </c>
      <c r="U47" s="296">
        <v>14.8</v>
      </c>
      <c r="V47" s="296">
        <v>6.8</v>
      </c>
      <c r="W47" s="296">
        <v>0.2</v>
      </c>
      <c r="X47" s="298">
        <v>2.5</v>
      </c>
      <c r="Y47" s="296">
        <v>2.2000000000000002</v>
      </c>
      <c r="Z47" s="296">
        <v>3.6</v>
      </c>
      <c r="AA47" s="296">
        <v>7.8</v>
      </c>
      <c r="AB47" s="296">
        <v>0</v>
      </c>
    </row>
    <row r="48" spans="1:28" ht="15" customHeight="1" x14ac:dyDescent="0.15">
      <c r="A48" s="82" t="s">
        <v>634</v>
      </c>
      <c r="B48" s="295">
        <v>9751912</v>
      </c>
      <c r="C48" s="294">
        <v>2381161</v>
      </c>
      <c r="D48" s="294">
        <v>62411</v>
      </c>
      <c r="E48" s="294">
        <v>385397</v>
      </c>
      <c r="F48" s="294">
        <v>0</v>
      </c>
      <c r="G48" s="294">
        <v>6357</v>
      </c>
      <c r="H48" s="294">
        <v>11044</v>
      </c>
      <c r="I48" s="294">
        <v>7965</v>
      </c>
      <c r="J48" s="294">
        <v>21813</v>
      </c>
      <c r="K48" s="294"/>
      <c r="L48" s="294"/>
      <c r="M48" s="294">
        <v>22108</v>
      </c>
      <c r="N48" s="294">
        <v>2199707</v>
      </c>
      <c r="O48" s="294">
        <v>2005434</v>
      </c>
      <c r="P48" s="294">
        <v>194273</v>
      </c>
      <c r="Q48" s="294">
        <f t="shared" si="0"/>
        <v>5097963</v>
      </c>
      <c r="R48" s="304">
        <v>1494</v>
      </c>
      <c r="S48" s="294">
        <v>207353</v>
      </c>
      <c r="T48" s="294">
        <v>93358</v>
      </c>
      <c r="U48" s="294">
        <v>1584824</v>
      </c>
      <c r="V48" s="294">
        <v>665667</v>
      </c>
      <c r="W48" s="294">
        <v>3257</v>
      </c>
      <c r="X48" s="294">
        <v>409258</v>
      </c>
      <c r="Y48" s="294">
        <v>75039</v>
      </c>
      <c r="Z48" s="294">
        <v>300952</v>
      </c>
      <c r="AA48" s="294">
        <v>1312747</v>
      </c>
      <c r="AB48" s="294">
        <v>0</v>
      </c>
    </row>
    <row r="49" spans="1:28" ht="15" customHeight="1" x14ac:dyDescent="0.15">
      <c r="A49" s="82" t="s">
        <v>351</v>
      </c>
      <c r="B49" s="295">
        <v>100</v>
      </c>
      <c r="C49" s="296">
        <v>24.4</v>
      </c>
      <c r="D49" s="296">
        <v>0.6</v>
      </c>
      <c r="E49" s="296">
        <v>4</v>
      </c>
      <c r="F49" s="296">
        <v>0</v>
      </c>
      <c r="G49" s="296">
        <v>0.1</v>
      </c>
      <c r="H49" s="296">
        <v>0.1</v>
      </c>
      <c r="I49" s="296">
        <v>0.1</v>
      </c>
      <c r="J49" s="296">
        <v>0.2</v>
      </c>
      <c r="K49" s="296"/>
      <c r="L49" s="296"/>
      <c r="M49" s="296">
        <v>0.2</v>
      </c>
      <c r="N49" s="296">
        <v>22.6</v>
      </c>
      <c r="O49" s="296">
        <v>20.6</v>
      </c>
      <c r="P49" s="296">
        <v>2</v>
      </c>
      <c r="Q49" s="296">
        <v>52.3</v>
      </c>
      <c r="R49" s="297">
        <v>0</v>
      </c>
      <c r="S49" s="296">
        <v>2.1</v>
      </c>
      <c r="T49" s="296">
        <v>0.9</v>
      </c>
      <c r="U49" s="296">
        <v>16.3</v>
      </c>
      <c r="V49" s="296">
        <v>6.8</v>
      </c>
      <c r="W49" s="296">
        <v>0</v>
      </c>
      <c r="X49" s="298">
        <v>4.2</v>
      </c>
      <c r="Y49" s="296">
        <v>0.8</v>
      </c>
      <c r="Z49" s="296">
        <v>3.1</v>
      </c>
      <c r="AA49" s="296">
        <v>13.5</v>
      </c>
      <c r="AB49" s="296">
        <v>0</v>
      </c>
    </row>
    <row r="50" spans="1:28" ht="15" customHeight="1" x14ac:dyDescent="0.15">
      <c r="A50" s="82" t="s">
        <v>636</v>
      </c>
      <c r="B50" s="295">
        <v>9712650</v>
      </c>
      <c r="C50" s="294">
        <v>2413338</v>
      </c>
      <c r="D50" s="294">
        <v>63306</v>
      </c>
      <c r="E50" s="294">
        <v>370494</v>
      </c>
      <c r="F50" s="294">
        <v>0</v>
      </c>
      <c r="G50" s="294">
        <v>2953</v>
      </c>
      <c r="H50" s="294">
        <v>12809</v>
      </c>
      <c r="I50" s="294">
        <v>6690</v>
      </c>
      <c r="J50" s="294">
        <v>12081</v>
      </c>
      <c r="K50" s="294">
        <v>3427</v>
      </c>
      <c r="L50" s="294"/>
      <c r="M50" s="294">
        <v>61300</v>
      </c>
      <c r="N50" s="294">
        <v>2214722</v>
      </c>
      <c r="O50" s="294">
        <v>2085826</v>
      </c>
      <c r="P50" s="294">
        <v>128896</v>
      </c>
      <c r="Q50" s="294">
        <v>5161120</v>
      </c>
      <c r="R50" s="304">
        <v>1505</v>
      </c>
      <c r="S50" s="294">
        <v>121428</v>
      </c>
      <c r="T50" s="294">
        <v>80833</v>
      </c>
      <c r="U50" s="294">
        <v>1961751</v>
      </c>
      <c r="V50" s="294">
        <v>643078</v>
      </c>
      <c r="W50" s="294">
        <v>1801</v>
      </c>
      <c r="X50" s="294">
        <v>408367</v>
      </c>
      <c r="Y50" s="294">
        <v>263542</v>
      </c>
      <c r="Z50" s="294">
        <v>304385</v>
      </c>
      <c r="AA50" s="294">
        <v>764840</v>
      </c>
      <c r="AB50" s="294">
        <v>0</v>
      </c>
    </row>
    <row r="51" spans="1:28" ht="15" customHeight="1" x14ac:dyDescent="0.15">
      <c r="A51" s="82" t="s">
        <v>351</v>
      </c>
      <c r="B51" s="295">
        <v>100</v>
      </c>
      <c r="C51" s="296">
        <v>24.9</v>
      </c>
      <c r="D51" s="296">
        <v>0.7</v>
      </c>
      <c r="E51" s="296">
        <v>3.8</v>
      </c>
      <c r="F51" s="296">
        <v>0</v>
      </c>
      <c r="G51" s="296">
        <v>0</v>
      </c>
      <c r="H51" s="296">
        <v>0.1</v>
      </c>
      <c r="I51" s="296">
        <v>0.1</v>
      </c>
      <c r="J51" s="296">
        <v>0.1</v>
      </c>
      <c r="K51" s="296">
        <v>0</v>
      </c>
      <c r="L51" s="296"/>
      <c r="M51" s="296">
        <v>0.6</v>
      </c>
      <c r="N51" s="296">
        <v>22.8</v>
      </c>
      <c r="O51" s="296">
        <v>21.5</v>
      </c>
      <c r="P51" s="296">
        <v>1.3</v>
      </c>
      <c r="Q51" s="296">
        <v>53.1</v>
      </c>
      <c r="R51" s="297">
        <v>0</v>
      </c>
      <c r="S51" s="297">
        <v>1.3</v>
      </c>
      <c r="T51" s="297">
        <v>8</v>
      </c>
      <c r="U51" s="297">
        <v>20.2</v>
      </c>
      <c r="V51" s="297">
        <v>6.6</v>
      </c>
      <c r="W51" s="297">
        <v>0</v>
      </c>
      <c r="X51" s="297">
        <v>4.2</v>
      </c>
      <c r="Y51" s="297">
        <v>2.7</v>
      </c>
      <c r="Z51" s="297">
        <v>3.2</v>
      </c>
      <c r="AA51" s="297">
        <v>7.9</v>
      </c>
      <c r="AB51" s="296">
        <v>0</v>
      </c>
    </row>
    <row r="52" spans="1:28" ht="15" customHeight="1" x14ac:dyDescent="0.15">
      <c r="A52" s="82" t="s">
        <v>417</v>
      </c>
      <c r="B52" s="295">
        <v>13290291</v>
      </c>
      <c r="C52" s="294">
        <v>2418474</v>
      </c>
      <c r="D52" s="294">
        <v>63954</v>
      </c>
      <c r="E52" s="294">
        <v>464239</v>
      </c>
      <c r="F52" s="294">
        <v>0</v>
      </c>
      <c r="G52" s="294">
        <v>2841</v>
      </c>
      <c r="H52" s="294">
        <v>11771</v>
      </c>
      <c r="I52" s="294">
        <v>11624</v>
      </c>
      <c r="J52" s="294">
        <v>0</v>
      </c>
      <c r="K52" s="294">
        <v>7268</v>
      </c>
      <c r="L52" s="294">
        <v>5676</v>
      </c>
      <c r="M52" s="294">
        <v>30912</v>
      </c>
      <c r="N52" s="294">
        <v>2327828</v>
      </c>
      <c r="O52" s="294">
        <v>2203826</v>
      </c>
      <c r="P52" s="294">
        <v>124002</v>
      </c>
      <c r="Q52" s="294">
        <v>5344587</v>
      </c>
      <c r="R52" s="304">
        <v>2089</v>
      </c>
      <c r="S52" s="294">
        <v>100845</v>
      </c>
      <c r="T52" s="294">
        <v>70203</v>
      </c>
      <c r="U52" s="294">
        <v>4840853</v>
      </c>
      <c r="V52" s="294">
        <v>727978</v>
      </c>
      <c r="W52" s="294">
        <v>67403</v>
      </c>
      <c r="X52" s="294">
        <v>83958</v>
      </c>
      <c r="Y52" s="294">
        <v>285220</v>
      </c>
      <c r="Z52" s="294">
        <v>300112</v>
      </c>
      <c r="AA52" s="294">
        <v>1467043</v>
      </c>
      <c r="AB52" s="294">
        <v>0</v>
      </c>
    </row>
    <row r="53" spans="1:28" ht="15" customHeight="1" x14ac:dyDescent="0.15">
      <c r="A53" s="82" t="s">
        <v>351</v>
      </c>
      <c r="B53" s="295">
        <v>100</v>
      </c>
      <c r="C53" s="296">
        <v>18.2</v>
      </c>
      <c r="D53" s="296">
        <v>0.5</v>
      </c>
      <c r="E53" s="296">
        <v>3.5</v>
      </c>
      <c r="F53" s="296">
        <v>0</v>
      </c>
      <c r="G53" s="296">
        <v>0</v>
      </c>
      <c r="H53" s="296">
        <v>0.1</v>
      </c>
      <c r="I53" s="296">
        <v>0.1</v>
      </c>
      <c r="J53" s="296">
        <v>0</v>
      </c>
      <c r="K53" s="296">
        <v>0.1</v>
      </c>
      <c r="L53" s="296">
        <v>0.1</v>
      </c>
      <c r="M53" s="296">
        <v>0.2</v>
      </c>
      <c r="N53" s="296">
        <v>17.5</v>
      </c>
      <c r="O53" s="296">
        <v>16.600000000000001</v>
      </c>
      <c r="P53" s="296">
        <v>0.9</v>
      </c>
      <c r="Q53" s="296">
        <v>40.799999999999997</v>
      </c>
      <c r="R53" s="297">
        <v>0</v>
      </c>
      <c r="S53" s="297">
        <v>0.7</v>
      </c>
      <c r="T53" s="297">
        <v>0.5</v>
      </c>
      <c r="U53" s="297">
        <v>36.4</v>
      </c>
      <c r="V53" s="297">
        <v>5.5</v>
      </c>
      <c r="W53" s="297">
        <v>0.5</v>
      </c>
      <c r="X53" s="297">
        <v>0.6</v>
      </c>
      <c r="Y53" s="297">
        <v>2.2000000000000002</v>
      </c>
      <c r="Z53" s="297">
        <v>2.2999999999999998</v>
      </c>
      <c r="AA53" s="297">
        <v>11</v>
      </c>
      <c r="AB53" s="296">
        <v>0</v>
      </c>
    </row>
    <row r="54" spans="1:28" ht="15" customHeight="1" x14ac:dyDescent="0.15">
      <c r="A54" s="81" t="s">
        <v>717</v>
      </c>
      <c r="B54" s="83">
        <v>10974825</v>
      </c>
      <c r="C54" s="85">
        <v>2384659</v>
      </c>
      <c r="D54" s="83">
        <v>65247</v>
      </c>
      <c r="E54" s="83">
        <v>505198</v>
      </c>
      <c r="F54" s="83">
        <v>0</v>
      </c>
      <c r="G54" s="83">
        <v>2714</v>
      </c>
      <c r="H54" s="83">
        <v>17282</v>
      </c>
      <c r="I54" s="83">
        <v>18800</v>
      </c>
      <c r="J54" s="83">
        <v>0</v>
      </c>
      <c r="K54" s="83">
        <v>7729</v>
      </c>
      <c r="L54" s="83">
        <v>16698</v>
      </c>
      <c r="M54" s="83">
        <v>76973</v>
      </c>
      <c r="N54" s="83">
        <v>2686899</v>
      </c>
      <c r="O54" s="83">
        <v>2526577</v>
      </c>
      <c r="P54" s="83">
        <v>160322</v>
      </c>
      <c r="Q54" s="83">
        <v>5782199</v>
      </c>
      <c r="R54" s="87">
        <v>2024</v>
      </c>
      <c r="S54" s="87">
        <v>132168</v>
      </c>
      <c r="T54" s="87">
        <v>67732</v>
      </c>
      <c r="U54" s="87">
        <v>2648186</v>
      </c>
      <c r="V54" s="87">
        <v>785832</v>
      </c>
      <c r="W54" s="87">
        <v>122674</v>
      </c>
      <c r="X54" s="87">
        <v>59264</v>
      </c>
      <c r="Y54" s="87">
        <v>337236</v>
      </c>
      <c r="Z54" s="87">
        <v>298044</v>
      </c>
      <c r="AA54" s="87">
        <v>739466</v>
      </c>
      <c r="AB54" s="83">
        <v>0</v>
      </c>
    </row>
    <row r="55" spans="1:28" ht="15" customHeight="1" x14ac:dyDescent="0.15">
      <c r="A55" s="81" t="s">
        <v>351</v>
      </c>
      <c r="B55" s="83">
        <v>100</v>
      </c>
      <c r="C55" s="85">
        <v>21.7</v>
      </c>
      <c r="D55" s="85">
        <v>0.6</v>
      </c>
      <c r="E55" s="85">
        <v>4.5999999999999996</v>
      </c>
      <c r="F55" s="85">
        <v>0</v>
      </c>
      <c r="G55" s="85">
        <v>0</v>
      </c>
      <c r="H55" s="85">
        <v>0.2</v>
      </c>
      <c r="I55" s="85">
        <v>0.2</v>
      </c>
      <c r="J55" s="85">
        <v>0</v>
      </c>
      <c r="K55" s="85">
        <v>0.1</v>
      </c>
      <c r="L55" s="85">
        <v>0.2</v>
      </c>
      <c r="M55" s="85">
        <v>0.7</v>
      </c>
      <c r="N55" s="85">
        <v>24.5</v>
      </c>
      <c r="O55" s="85">
        <v>23</v>
      </c>
      <c r="P55" s="85">
        <v>1.5</v>
      </c>
      <c r="Q55" s="85">
        <v>52.8</v>
      </c>
      <c r="R55" s="88">
        <v>0</v>
      </c>
      <c r="S55" s="88">
        <v>1.2</v>
      </c>
      <c r="T55" s="88">
        <v>0.6</v>
      </c>
      <c r="U55" s="88">
        <v>24.1</v>
      </c>
      <c r="V55" s="88">
        <v>7.2</v>
      </c>
      <c r="W55" s="88">
        <v>1.1000000000000001</v>
      </c>
      <c r="X55" s="88">
        <v>0.5</v>
      </c>
      <c r="Y55" s="88">
        <v>3.1</v>
      </c>
      <c r="Z55" s="88">
        <v>2.7</v>
      </c>
      <c r="AA55" s="88">
        <v>6.7</v>
      </c>
      <c r="AB55" s="85">
        <v>0</v>
      </c>
    </row>
    <row r="56" spans="1:28" ht="15" customHeight="1" x14ac:dyDescent="0.15">
      <c r="A56" s="81" t="s">
        <v>767</v>
      </c>
      <c r="B56" s="83">
        <v>10473748</v>
      </c>
      <c r="C56" s="85">
        <v>2467107</v>
      </c>
      <c r="D56" s="83">
        <v>60998</v>
      </c>
      <c r="E56" s="83">
        <v>517587</v>
      </c>
      <c r="F56" s="83">
        <v>0</v>
      </c>
      <c r="G56" s="83">
        <v>1342</v>
      </c>
      <c r="H56" s="83">
        <v>14574</v>
      </c>
      <c r="I56" s="83">
        <v>10164</v>
      </c>
      <c r="J56" s="83">
        <v>2</v>
      </c>
      <c r="K56" s="83">
        <v>7703</v>
      </c>
      <c r="L56" s="83">
        <v>26388</v>
      </c>
      <c r="M56" s="83">
        <v>31874</v>
      </c>
      <c r="N56" s="83">
        <v>2814953</v>
      </c>
      <c r="O56" s="83">
        <v>2598367</v>
      </c>
      <c r="P56" s="83">
        <v>216586</v>
      </c>
      <c r="Q56" s="83">
        <v>5952692</v>
      </c>
      <c r="R56" s="87">
        <v>1638</v>
      </c>
      <c r="S56" s="87">
        <v>223703</v>
      </c>
      <c r="T56" s="87">
        <v>69711</v>
      </c>
      <c r="U56" s="87">
        <v>2165259</v>
      </c>
      <c r="V56" s="87">
        <v>780582</v>
      </c>
      <c r="W56" s="87">
        <v>33244</v>
      </c>
      <c r="X56" s="87">
        <v>66680</v>
      </c>
      <c r="Y56" s="87">
        <v>487110</v>
      </c>
      <c r="Z56" s="87">
        <v>285829</v>
      </c>
      <c r="AA56" s="87">
        <v>407300</v>
      </c>
      <c r="AB56" s="83">
        <v>0</v>
      </c>
    </row>
    <row r="57" spans="1:28" ht="15" customHeight="1" x14ac:dyDescent="0.15">
      <c r="A57" s="81" t="s">
        <v>351</v>
      </c>
      <c r="B57" s="83">
        <v>100</v>
      </c>
      <c r="C57" s="85">
        <v>23.6</v>
      </c>
      <c r="D57" s="85">
        <v>0.6</v>
      </c>
      <c r="E57" s="85">
        <v>4.9000000000000004</v>
      </c>
      <c r="F57" s="85">
        <v>0</v>
      </c>
      <c r="G57" s="85">
        <v>0</v>
      </c>
      <c r="H57" s="85">
        <v>0.1</v>
      </c>
      <c r="I57" s="85">
        <v>0.1</v>
      </c>
      <c r="J57" s="85">
        <v>0</v>
      </c>
      <c r="K57" s="85">
        <v>0.1</v>
      </c>
      <c r="L57" s="85">
        <v>0.3</v>
      </c>
      <c r="M57" s="85">
        <v>0.3</v>
      </c>
      <c r="N57" s="85">
        <v>26.9</v>
      </c>
      <c r="O57" s="85">
        <v>24.8</v>
      </c>
      <c r="P57" s="85">
        <v>2.1</v>
      </c>
      <c r="Q57" s="85">
        <v>56.9</v>
      </c>
      <c r="R57" s="88">
        <v>0</v>
      </c>
      <c r="S57" s="88">
        <v>2.2000000000000002</v>
      </c>
      <c r="T57" s="88">
        <v>0.6</v>
      </c>
      <c r="U57" s="88">
        <v>20.7</v>
      </c>
      <c r="V57" s="88">
        <v>7.5</v>
      </c>
      <c r="W57" s="88">
        <v>0.3</v>
      </c>
      <c r="X57" s="88">
        <v>0.6</v>
      </c>
      <c r="Y57" s="88">
        <v>4.5999999999999996</v>
      </c>
      <c r="Z57" s="88">
        <v>2.7</v>
      </c>
      <c r="AA57" s="88">
        <v>3.9</v>
      </c>
      <c r="AB57" s="85">
        <v>0</v>
      </c>
    </row>
    <row r="58" spans="1:28" ht="15.75" customHeight="1" x14ac:dyDescent="0.15">
      <c r="B58" s="305"/>
      <c r="C58" s="306"/>
      <c r="D58" s="306"/>
      <c r="E58" s="306"/>
      <c r="F58" s="306"/>
      <c r="G58" s="306"/>
      <c r="H58" s="306" t="s">
        <v>768</v>
      </c>
      <c r="I58" s="306"/>
      <c r="J58" s="306"/>
      <c r="K58" s="306"/>
      <c r="L58" s="306"/>
      <c r="M58" s="306"/>
      <c r="N58" s="306"/>
      <c r="O58" s="306"/>
      <c r="P58" s="306"/>
      <c r="Q58" s="307"/>
      <c r="R58" s="306"/>
      <c r="S58" s="306"/>
      <c r="T58" s="306"/>
      <c r="U58" s="306"/>
      <c r="V58" s="306"/>
      <c r="W58" s="308"/>
      <c r="X58" s="306"/>
      <c r="Y58" s="306"/>
      <c r="Z58" s="306"/>
      <c r="AA58" s="306"/>
    </row>
    <row r="59" spans="1:28" ht="15.75" customHeight="1" x14ac:dyDescent="0.15">
      <c r="A59" s="266" t="s">
        <v>659</v>
      </c>
      <c r="M59" s="292" t="s">
        <v>638</v>
      </c>
      <c r="P59" s="309"/>
    </row>
    <row r="60" spans="1:28" ht="15.75" customHeight="1" x14ac:dyDescent="0.15">
      <c r="A60" s="477" t="s">
        <v>660</v>
      </c>
      <c r="B60" s="410" t="s">
        <v>599</v>
      </c>
      <c r="C60" s="411"/>
      <c r="D60" s="411"/>
      <c r="E60" s="411"/>
      <c r="F60" s="411"/>
      <c r="G60" s="411"/>
      <c r="H60" s="411"/>
      <c r="I60" s="411"/>
      <c r="J60" s="411"/>
      <c r="K60" s="411"/>
      <c r="L60" s="412"/>
      <c r="M60" s="310" t="s">
        <v>661</v>
      </c>
      <c r="N60" s="270"/>
      <c r="O60" s="311"/>
    </row>
    <row r="61" spans="1:28" ht="15.75" customHeight="1" x14ac:dyDescent="0.15">
      <c r="A61" s="483"/>
      <c r="B61" s="477" t="s">
        <v>662</v>
      </c>
      <c r="C61" s="410" t="s">
        <v>663</v>
      </c>
      <c r="D61" s="412"/>
      <c r="E61" s="479" t="s">
        <v>664</v>
      </c>
      <c r="F61" s="479" t="s">
        <v>534</v>
      </c>
      <c r="G61" s="479" t="s">
        <v>665</v>
      </c>
      <c r="H61" s="477" t="s">
        <v>667</v>
      </c>
      <c r="I61" s="479" t="s">
        <v>668</v>
      </c>
      <c r="J61" s="477" t="s">
        <v>306</v>
      </c>
      <c r="K61" s="479" t="s">
        <v>669</v>
      </c>
      <c r="L61" s="477" t="s">
        <v>4</v>
      </c>
      <c r="M61" s="480" t="s">
        <v>136</v>
      </c>
      <c r="O61" s="312"/>
    </row>
    <row r="62" spans="1:28" ht="15.75" customHeight="1" x14ac:dyDescent="0.15">
      <c r="A62" s="478"/>
      <c r="B62" s="478"/>
      <c r="C62" s="313" t="s">
        <v>527</v>
      </c>
      <c r="D62" s="313" t="s">
        <v>670</v>
      </c>
      <c r="E62" s="478"/>
      <c r="F62" s="478"/>
      <c r="G62" s="478"/>
      <c r="H62" s="478"/>
      <c r="I62" s="478"/>
      <c r="J62" s="478"/>
      <c r="K62" s="478"/>
      <c r="L62" s="478"/>
      <c r="M62" s="481"/>
      <c r="O62" s="312"/>
    </row>
    <row r="63" spans="1:28" ht="18" hidden="1" customHeight="1" x14ac:dyDescent="0.15">
      <c r="A63" s="81" t="s">
        <v>95</v>
      </c>
      <c r="B63" s="294">
        <f>J63+L63+K63</f>
        <v>2084927</v>
      </c>
      <c r="C63" s="294">
        <v>992017</v>
      </c>
      <c r="D63" s="294">
        <v>81626</v>
      </c>
      <c r="E63" s="294">
        <v>891834</v>
      </c>
      <c r="F63" s="294">
        <v>34932</v>
      </c>
      <c r="G63" s="294">
        <v>84518</v>
      </c>
      <c r="H63" s="294"/>
      <c r="I63" s="294"/>
      <c r="J63" s="294">
        <f>SUM(C63:I63)</f>
        <v>2084927</v>
      </c>
      <c r="K63" s="294"/>
      <c r="L63" s="294"/>
      <c r="M63" s="314">
        <v>97.8</v>
      </c>
      <c r="O63" s="315"/>
    </row>
    <row r="64" spans="1:28" ht="18" hidden="1" customHeight="1" x14ac:dyDescent="0.15">
      <c r="A64" s="316" t="s">
        <v>351</v>
      </c>
      <c r="B64" s="294">
        <f>SUM(J64,K64,L64)</f>
        <v>100</v>
      </c>
      <c r="C64" s="314">
        <f>C63/B63*100</f>
        <v>47.580418882771433</v>
      </c>
      <c r="D64" s="314">
        <f>D63/B63*100</f>
        <v>3.9150531409492997</v>
      </c>
      <c r="E64" s="314">
        <f>E63/B63*100</f>
        <v>42.775310598404644</v>
      </c>
      <c r="F64" s="314">
        <f>F63/B63*100</f>
        <v>1.6754543444446737</v>
      </c>
      <c r="G64" s="314">
        <f>G63/B63*100</f>
        <v>4.0537630334299477</v>
      </c>
      <c r="H64" s="314">
        <f>H63/B63*100</f>
        <v>0</v>
      </c>
      <c r="I64" s="314">
        <f>I63/B63*100</f>
        <v>0</v>
      </c>
      <c r="J64" s="294">
        <f>J63/B63*100</f>
        <v>100</v>
      </c>
      <c r="K64" s="294"/>
      <c r="L64" s="294"/>
      <c r="M64" s="314"/>
      <c r="O64" s="315"/>
    </row>
    <row r="65" spans="1:15" ht="18" hidden="1" customHeight="1" x14ac:dyDescent="0.15">
      <c r="A65" s="81" t="s">
        <v>621</v>
      </c>
      <c r="B65" s="294">
        <f>J65+L65+K65</f>
        <v>2274556</v>
      </c>
      <c r="C65" s="294">
        <v>1136111</v>
      </c>
      <c r="D65" s="294">
        <v>89261</v>
      </c>
      <c r="E65" s="294">
        <v>903527</v>
      </c>
      <c r="F65" s="294">
        <v>36868</v>
      </c>
      <c r="G65" s="294">
        <v>108789</v>
      </c>
      <c r="H65" s="294"/>
      <c r="I65" s="294"/>
      <c r="J65" s="294">
        <f>SUM(C65:I65)</f>
        <v>2274556</v>
      </c>
      <c r="K65" s="294"/>
      <c r="L65" s="294"/>
      <c r="M65" s="314">
        <v>97.8</v>
      </c>
      <c r="O65" s="315" t="s">
        <v>672</v>
      </c>
    </row>
    <row r="66" spans="1:15" ht="18" hidden="1" customHeight="1" x14ac:dyDescent="0.15">
      <c r="A66" s="316" t="s">
        <v>351</v>
      </c>
      <c r="B66" s="294">
        <f>SUM(J66,K66,L66)</f>
        <v>100</v>
      </c>
      <c r="C66" s="314">
        <f>C65/B65*100</f>
        <v>49.94869328343642</v>
      </c>
      <c r="D66" s="314">
        <f>D65/B65*100</f>
        <v>3.924326330061779</v>
      </c>
      <c r="E66" s="314">
        <f>E65/B65*100</f>
        <v>39.723225104152192</v>
      </c>
      <c r="F66" s="314">
        <f>F65/B65*100</f>
        <v>1.62088776886566</v>
      </c>
      <c r="G66" s="314">
        <f>G65/B65*100</f>
        <v>4.78286751348395</v>
      </c>
      <c r="H66" s="314">
        <f>H65/B65*100</f>
        <v>0</v>
      </c>
      <c r="I66" s="314">
        <f>I65/B65*100</f>
        <v>0</v>
      </c>
      <c r="J66" s="294">
        <f>J65/B65*100</f>
        <v>100</v>
      </c>
      <c r="K66" s="294"/>
      <c r="L66" s="294"/>
      <c r="M66" s="314"/>
      <c r="O66" s="315"/>
    </row>
    <row r="67" spans="1:15" ht="18" hidden="1" customHeight="1" x14ac:dyDescent="0.15">
      <c r="A67" s="81" t="s">
        <v>622</v>
      </c>
      <c r="B67" s="294">
        <f>J67+L67+K67</f>
        <v>2170252</v>
      </c>
      <c r="C67" s="294">
        <v>982714</v>
      </c>
      <c r="D67" s="294">
        <v>78860</v>
      </c>
      <c r="E67" s="294">
        <v>958948</v>
      </c>
      <c r="F67" s="294">
        <v>38025</v>
      </c>
      <c r="G67" s="294">
        <v>111705</v>
      </c>
      <c r="H67" s="294"/>
      <c r="I67" s="294"/>
      <c r="J67" s="294">
        <f>SUM(C67:I67)</f>
        <v>2170252</v>
      </c>
      <c r="K67" s="294"/>
      <c r="L67" s="294"/>
      <c r="M67" s="314">
        <v>97.8</v>
      </c>
      <c r="O67" s="315"/>
    </row>
    <row r="68" spans="1:15" ht="18" hidden="1" customHeight="1" x14ac:dyDescent="0.15">
      <c r="A68" s="316" t="s">
        <v>351</v>
      </c>
      <c r="B68" s="294">
        <f>SUM(J68,K68,L68)</f>
        <v>100</v>
      </c>
      <c r="C68" s="314">
        <f>C67/B67*100</f>
        <v>45.281100996566295</v>
      </c>
      <c r="D68" s="314">
        <f>D67/B67*100</f>
        <v>3.6336794068154301</v>
      </c>
      <c r="E68" s="314">
        <f>E67/B67*100</f>
        <v>44.186020793898592</v>
      </c>
      <c r="F68" s="314">
        <f>F67/B67*100</f>
        <v>1.7521006777093167</v>
      </c>
      <c r="G68" s="314">
        <f>G67/B67*100</f>
        <v>5.1470981250103671</v>
      </c>
      <c r="H68" s="314">
        <f>H67/B67*100</f>
        <v>0</v>
      </c>
      <c r="I68" s="314">
        <f>I67/B67*100</f>
        <v>0</v>
      </c>
      <c r="J68" s="294">
        <f>J67/B67*100</f>
        <v>100</v>
      </c>
      <c r="K68" s="294"/>
      <c r="L68" s="294"/>
      <c r="M68" s="314"/>
      <c r="O68" s="315"/>
    </row>
    <row r="69" spans="1:15" ht="15.75" hidden="1" customHeight="1" x14ac:dyDescent="0.15">
      <c r="A69" s="81" t="s">
        <v>673</v>
      </c>
      <c r="B69" s="294">
        <f>J69+L69+K69</f>
        <v>2207971</v>
      </c>
      <c r="C69" s="294">
        <v>982992</v>
      </c>
      <c r="D69" s="294">
        <v>82070</v>
      </c>
      <c r="E69" s="294">
        <v>984988</v>
      </c>
      <c r="F69" s="317">
        <v>39945</v>
      </c>
      <c r="G69" s="294">
        <v>117976</v>
      </c>
      <c r="H69" s="294"/>
      <c r="I69" s="294"/>
      <c r="J69" s="294">
        <f>SUM(C69:I69)</f>
        <v>2207971</v>
      </c>
      <c r="K69" s="294"/>
      <c r="L69" s="294"/>
      <c r="M69" s="314">
        <v>97.8</v>
      </c>
      <c r="O69" s="315"/>
    </row>
    <row r="70" spans="1:15" ht="15.75" hidden="1" customHeight="1" x14ac:dyDescent="0.15">
      <c r="A70" s="316" t="s">
        <v>351</v>
      </c>
      <c r="B70" s="294">
        <f>SUM(J70,K70,L70)</f>
        <v>100</v>
      </c>
      <c r="C70" s="314">
        <f>C69/B69*100</f>
        <v>44.520149947621597</v>
      </c>
      <c r="D70" s="314">
        <f>D69/B69*100</f>
        <v>3.7169872249227911</v>
      </c>
      <c r="E70" s="314">
        <f>E69/B69*100</f>
        <v>44.610549685661631</v>
      </c>
      <c r="F70" s="314">
        <f>F69/B69*100</f>
        <v>1.8091270220487496</v>
      </c>
      <c r="G70" s="314">
        <f>G69/B69*100</f>
        <v>5.3431861197452326</v>
      </c>
      <c r="H70" s="314">
        <f>H69/B69*100</f>
        <v>0</v>
      </c>
      <c r="I70" s="314">
        <f>I69/B69*100</f>
        <v>0</v>
      </c>
      <c r="J70" s="294">
        <f>J69/B69*100</f>
        <v>100</v>
      </c>
      <c r="K70" s="294"/>
      <c r="L70" s="294"/>
      <c r="M70" s="314"/>
      <c r="O70" s="315"/>
    </row>
    <row r="71" spans="1:15" ht="15" hidden="1" customHeight="1" x14ac:dyDescent="0.15">
      <c r="A71" s="81" t="s">
        <v>439</v>
      </c>
      <c r="B71" s="294">
        <f>J71+L71+K71</f>
        <v>2145026</v>
      </c>
      <c r="C71" s="294">
        <v>929896</v>
      </c>
      <c r="D71" s="294">
        <v>124266</v>
      </c>
      <c r="E71" s="294">
        <v>936594</v>
      </c>
      <c r="F71" s="294">
        <v>42380</v>
      </c>
      <c r="G71" s="294">
        <v>111887</v>
      </c>
      <c r="H71" s="294"/>
      <c r="I71" s="294">
        <v>3</v>
      </c>
      <c r="J71" s="294">
        <f>SUM(C71:I71)</f>
        <v>2145026</v>
      </c>
      <c r="K71" s="294"/>
      <c r="L71" s="294"/>
      <c r="M71" s="314">
        <v>97.5</v>
      </c>
      <c r="O71" s="315"/>
    </row>
    <row r="72" spans="1:15" ht="15" hidden="1" customHeight="1" x14ac:dyDescent="0.15">
      <c r="A72" s="316" t="s">
        <v>351</v>
      </c>
      <c r="B72" s="294">
        <f>SUM(J72,K72,L72)</f>
        <v>100</v>
      </c>
      <c r="C72" s="314">
        <f>C71/B71*100</f>
        <v>43.35126940186273</v>
      </c>
      <c r="D72" s="314">
        <f>D71/B71*100</f>
        <v>5.7932164924807443</v>
      </c>
      <c r="E72" s="314">
        <f>E71/B71*100</f>
        <v>43.66352668918698</v>
      </c>
      <c r="F72" s="314">
        <f>F71/B71*100</f>
        <v>1.9757336274711823</v>
      </c>
      <c r="G72" s="314">
        <f>G71/B71*100</f>
        <v>5.2161139305537558</v>
      </c>
      <c r="H72" s="314">
        <f>H71/B71*100</f>
        <v>0</v>
      </c>
      <c r="I72" s="314">
        <f>I71/B71*100</f>
        <v>1.3985844460626584E-4</v>
      </c>
      <c r="J72" s="294">
        <f>J71/B71*100</f>
        <v>100</v>
      </c>
      <c r="K72" s="294"/>
      <c r="L72" s="294"/>
      <c r="M72" s="314"/>
      <c r="O72" s="315"/>
    </row>
    <row r="73" spans="1:15" ht="15" hidden="1" customHeight="1" x14ac:dyDescent="0.15">
      <c r="A73" s="81" t="s">
        <v>674</v>
      </c>
      <c r="B73" s="294">
        <v>2187312</v>
      </c>
      <c r="C73" s="294">
        <v>936078</v>
      </c>
      <c r="D73" s="294">
        <v>124865</v>
      </c>
      <c r="E73" s="294">
        <v>972937</v>
      </c>
      <c r="F73" s="294">
        <v>44833</v>
      </c>
      <c r="G73" s="294">
        <v>108267</v>
      </c>
      <c r="H73" s="294"/>
      <c r="I73" s="294">
        <v>332</v>
      </c>
      <c r="J73" s="294">
        <v>2187312</v>
      </c>
      <c r="K73" s="294"/>
      <c r="L73" s="294"/>
      <c r="M73" s="314">
        <v>98</v>
      </c>
      <c r="O73" s="315"/>
    </row>
    <row r="74" spans="1:15" ht="15" hidden="1" customHeight="1" x14ac:dyDescent="0.15">
      <c r="A74" s="316" t="s">
        <v>351</v>
      </c>
      <c r="B74" s="294">
        <f>SUM(J74,K74,L74)</f>
        <v>100</v>
      </c>
      <c r="C74" s="314">
        <f>C73/B73*100</f>
        <v>42.795815137483814</v>
      </c>
      <c r="D74" s="314">
        <f>D73/B73*100</f>
        <v>5.708604899529651</v>
      </c>
      <c r="E74" s="314">
        <f>E73/B73*100</f>
        <v>44.480942819314301</v>
      </c>
      <c r="F74" s="314">
        <f>F73/B73*100</f>
        <v>2.0496847271902685</v>
      </c>
      <c r="G74" s="314">
        <f>G73/B73*100</f>
        <v>4.9497739691456912</v>
      </c>
      <c r="H74" s="314">
        <f>H73/B73*100</f>
        <v>0</v>
      </c>
      <c r="I74" s="314">
        <f>I73/B73*100</f>
        <v>1.517844733627393E-2</v>
      </c>
      <c r="J74" s="294">
        <f>J73/B73*100</f>
        <v>100</v>
      </c>
      <c r="K74" s="294"/>
      <c r="L74" s="294"/>
      <c r="M74" s="314"/>
      <c r="O74" s="315"/>
    </row>
    <row r="75" spans="1:15" ht="15" hidden="1" customHeight="1" x14ac:dyDescent="0.15">
      <c r="A75" s="81" t="s">
        <v>666</v>
      </c>
      <c r="B75" s="318">
        <v>2099043</v>
      </c>
      <c r="C75" s="294">
        <v>860497</v>
      </c>
      <c r="D75" s="294">
        <v>75086</v>
      </c>
      <c r="E75" s="294">
        <v>1005605</v>
      </c>
      <c r="F75" s="294">
        <v>46747</v>
      </c>
      <c r="G75" s="294">
        <v>110885</v>
      </c>
      <c r="H75" s="294"/>
      <c r="I75" s="294">
        <v>223</v>
      </c>
      <c r="J75" s="294">
        <v>2099043</v>
      </c>
      <c r="K75" s="294"/>
      <c r="L75" s="294"/>
      <c r="M75" s="314">
        <v>98.1</v>
      </c>
      <c r="O75" s="315"/>
    </row>
    <row r="76" spans="1:15" ht="15" hidden="1" customHeight="1" x14ac:dyDescent="0.15">
      <c r="A76" s="316" t="s">
        <v>351</v>
      </c>
      <c r="B76" s="318">
        <f>SUM(J76,K76,L76)</f>
        <v>100</v>
      </c>
      <c r="C76" s="314">
        <f>C75/B75*100</f>
        <v>40.994729502921096</v>
      </c>
      <c r="D76" s="314">
        <f>D75/B75*100</f>
        <v>3.5771539696899968</v>
      </c>
      <c r="E76" s="314">
        <f>E75/B75*100</f>
        <v>47.907784642811038</v>
      </c>
      <c r="F76" s="314">
        <f>F75/B75*100</f>
        <v>2.227062523254645</v>
      </c>
      <c r="G76" s="314">
        <f>G75/B75*100</f>
        <v>5.2826454722461618</v>
      </c>
      <c r="H76" s="314">
        <f>H75/B75*100</f>
        <v>0</v>
      </c>
      <c r="I76" s="314">
        <f>I75/B75*100</f>
        <v>1.0623889077069884E-2</v>
      </c>
      <c r="J76" s="294">
        <f>J75/B75*100</f>
        <v>100</v>
      </c>
      <c r="K76" s="294"/>
      <c r="L76" s="294"/>
      <c r="M76" s="314"/>
      <c r="O76" s="315"/>
    </row>
    <row r="77" spans="1:15" ht="15" customHeight="1" x14ac:dyDescent="0.15">
      <c r="A77" s="81" t="s">
        <v>625</v>
      </c>
      <c r="B77" s="319">
        <v>2025112</v>
      </c>
      <c r="C77" s="295">
        <v>816114</v>
      </c>
      <c r="D77" s="295">
        <v>8237</v>
      </c>
      <c r="E77" s="295">
        <v>953123</v>
      </c>
      <c r="F77" s="295">
        <v>47943</v>
      </c>
      <c r="G77" s="295">
        <v>125695</v>
      </c>
      <c r="H77" s="295"/>
      <c r="I77" s="295"/>
      <c r="J77" s="295">
        <v>2025112</v>
      </c>
      <c r="K77" s="81"/>
      <c r="L77" s="81"/>
      <c r="M77" s="320">
        <v>98</v>
      </c>
      <c r="O77" s="315"/>
    </row>
    <row r="78" spans="1:15" ht="15" customHeight="1" x14ac:dyDescent="0.15">
      <c r="A78" s="81" t="s">
        <v>351</v>
      </c>
      <c r="B78" s="318">
        <f>SUM(J78,K78,L78)</f>
        <v>100</v>
      </c>
      <c r="C78" s="314">
        <f>C77/B77*100</f>
        <v>40.299697004412593</v>
      </c>
      <c r="D78" s="314">
        <f>D77/B77*100</f>
        <v>0.40674293569935882</v>
      </c>
      <c r="E78" s="314">
        <f>E77/B77*100</f>
        <v>47.065199356875077</v>
      </c>
      <c r="F78" s="314">
        <f>F77/B77*100</f>
        <v>2.367424616515037</v>
      </c>
      <c r="G78" s="314">
        <f>G77/B77*100</f>
        <v>6.2068172031966631</v>
      </c>
      <c r="H78" s="314">
        <f>H77/B77*100</f>
        <v>0</v>
      </c>
      <c r="I78" s="314">
        <f>I77/B77*100</f>
        <v>0</v>
      </c>
      <c r="J78" s="294">
        <f>J77/B77*100</f>
        <v>100</v>
      </c>
      <c r="K78" s="81"/>
      <c r="L78" s="81"/>
      <c r="M78" s="81"/>
      <c r="O78" s="315"/>
    </row>
    <row r="79" spans="1:15" ht="15" customHeight="1" x14ac:dyDescent="0.15">
      <c r="A79" s="81" t="s">
        <v>675</v>
      </c>
      <c r="B79" s="318">
        <v>2050649</v>
      </c>
      <c r="C79" s="294">
        <v>811285</v>
      </c>
      <c r="D79" s="294">
        <v>86780</v>
      </c>
      <c r="E79" s="294">
        <v>977328</v>
      </c>
      <c r="F79" s="294">
        <v>49354</v>
      </c>
      <c r="G79" s="294">
        <v>125902</v>
      </c>
      <c r="H79" s="294"/>
      <c r="I79" s="294"/>
      <c r="J79" s="294">
        <v>2050649</v>
      </c>
      <c r="K79" s="294"/>
      <c r="L79" s="294"/>
      <c r="M79" s="314">
        <v>98.1</v>
      </c>
      <c r="O79" s="321"/>
    </row>
    <row r="80" spans="1:15" ht="15" customHeight="1" x14ac:dyDescent="0.15">
      <c r="A80" s="316" t="s">
        <v>351</v>
      </c>
      <c r="B80" s="318">
        <f>SUM(J80,K80,L80)</f>
        <v>100</v>
      </c>
      <c r="C80" s="314">
        <f>C79/B79*100</f>
        <v>39.562353186722838</v>
      </c>
      <c r="D80" s="314">
        <f>D79/B79*100</f>
        <v>4.2318309959432359</v>
      </c>
      <c r="E80" s="314">
        <f>E79/B79*100</f>
        <v>47.659448301488943</v>
      </c>
      <c r="F80" s="314">
        <f>F79/B79*100</f>
        <v>2.4067502532125196</v>
      </c>
      <c r="G80" s="314">
        <f>G79/B79*100</f>
        <v>6.1396172626324645</v>
      </c>
      <c r="H80" s="314">
        <f>H79/B79*100</f>
        <v>0</v>
      </c>
      <c r="I80" s="314">
        <f>I79/B79*100</f>
        <v>0</v>
      </c>
      <c r="J80" s="294">
        <f>J79/B79*100</f>
        <v>100</v>
      </c>
      <c r="K80" s="294"/>
      <c r="L80" s="294"/>
      <c r="M80" s="314"/>
    </row>
    <row r="81" spans="1:15" ht="15" customHeight="1" x14ac:dyDescent="0.15">
      <c r="A81" s="81" t="s">
        <v>52</v>
      </c>
      <c r="B81" s="319">
        <v>2101313</v>
      </c>
      <c r="C81" s="295">
        <v>844150</v>
      </c>
      <c r="D81" s="295">
        <v>87225</v>
      </c>
      <c r="E81" s="295">
        <v>997255</v>
      </c>
      <c r="F81" s="295">
        <v>51073</v>
      </c>
      <c r="G81" s="295">
        <v>121610</v>
      </c>
      <c r="H81" s="295"/>
      <c r="I81" s="295"/>
      <c r="J81" s="295">
        <v>2101313</v>
      </c>
      <c r="K81" s="81"/>
      <c r="L81" s="81"/>
      <c r="M81" s="320">
        <v>98.1</v>
      </c>
      <c r="O81" s="315"/>
    </row>
    <row r="82" spans="1:15" ht="15" customHeight="1" x14ac:dyDescent="0.15">
      <c r="A82" s="81" t="s">
        <v>351</v>
      </c>
      <c r="B82" s="318">
        <f>SUM(J82,K82,L82)</f>
        <v>100</v>
      </c>
      <c r="C82" s="314">
        <f>C81/B81*100</f>
        <v>40.172501669194446</v>
      </c>
      <c r="D82" s="314">
        <f>D81/B81*100</f>
        <v>4.1509760801936695</v>
      </c>
      <c r="E82" s="314">
        <f>E81/B81*100</f>
        <v>47.45866037092047</v>
      </c>
      <c r="F82" s="314">
        <f>F81/B81*100</f>
        <v>2.4305279603752514</v>
      </c>
      <c r="G82" s="314">
        <f>G81/B81*100</f>
        <v>5.7873339193161604</v>
      </c>
      <c r="H82" s="314">
        <f>H81/B81*100</f>
        <v>0</v>
      </c>
      <c r="I82" s="314">
        <f>I81/B81*100</f>
        <v>0</v>
      </c>
      <c r="J82" s="294">
        <f>J81/B81*100</f>
        <v>100</v>
      </c>
      <c r="K82" s="81"/>
      <c r="L82" s="81"/>
      <c r="M82" s="81"/>
      <c r="O82" s="315"/>
    </row>
    <row r="83" spans="1:15" ht="15" customHeight="1" x14ac:dyDescent="0.15">
      <c r="A83" s="81" t="s">
        <v>180</v>
      </c>
      <c r="B83" s="319">
        <v>2156314</v>
      </c>
      <c r="C83" s="295">
        <v>917889</v>
      </c>
      <c r="D83" s="295">
        <v>91515</v>
      </c>
      <c r="E83" s="295">
        <v>972206</v>
      </c>
      <c r="F83" s="295">
        <v>53115</v>
      </c>
      <c r="G83" s="295">
        <v>121589</v>
      </c>
      <c r="H83" s="295"/>
      <c r="I83" s="295"/>
      <c r="J83" s="295">
        <v>2156314</v>
      </c>
      <c r="K83" s="81"/>
      <c r="L83" s="81"/>
      <c r="M83" s="320">
        <v>98.4</v>
      </c>
      <c r="O83" s="321"/>
    </row>
    <row r="84" spans="1:15" ht="15" customHeight="1" x14ac:dyDescent="0.15">
      <c r="A84" s="81" t="s">
        <v>351</v>
      </c>
      <c r="B84" s="318">
        <f>SUM(J84,K84,L84)</f>
        <v>100</v>
      </c>
      <c r="C84" s="314">
        <f>C83/B83*100</f>
        <v>42.567501764585309</v>
      </c>
      <c r="D84" s="314">
        <f>D83/B83*100</f>
        <v>4.244047944779842</v>
      </c>
      <c r="E84" s="314">
        <f>E83/B83*100</f>
        <v>45.086476273863639</v>
      </c>
      <c r="F84" s="314">
        <f>F83/B83*100</f>
        <v>2.4632312362670743</v>
      </c>
      <c r="G84" s="314">
        <f>G83/B83*100</f>
        <v>5.6387427805041375</v>
      </c>
      <c r="H84" s="314">
        <f>H83/B83*100</f>
        <v>0</v>
      </c>
      <c r="I84" s="314">
        <f>I83/B83*100</f>
        <v>0</v>
      </c>
      <c r="J84" s="294">
        <f>J83/B83*100</f>
        <v>100</v>
      </c>
      <c r="K84" s="81"/>
      <c r="L84" s="81"/>
      <c r="M84" s="81"/>
    </row>
    <row r="85" spans="1:15" ht="15" customHeight="1" x14ac:dyDescent="0.15">
      <c r="A85" s="81" t="s">
        <v>84</v>
      </c>
      <c r="B85" s="319">
        <v>2561133</v>
      </c>
      <c r="C85" s="295">
        <v>1209471</v>
      </c>
      <c r="D85" s="295">
        <v>174678</v>
      </c>
      <c r="E85" s="295">
        <v>997997</v>
      </c>
      <c r="F85" s="295">
        <v>54413</v>
      </c>
      <c r="G85" s="295">
        <v>124574</v>
      </c>
      <c r="H85" s="295"/>
      <c r="I85" s="295"/>
      <c r="J85" s="295">
        <f>SUM(C85:I85)</f>
        <v>2561133</v>
      </c>
      <c r="K85" s="81"/>
      <c r="L85" s="81"/>
      <c r="M85" s="320">
        <v>98.6</v>
      </c>
    </row>
    <row r="86" spans="1:15" ht="15" customHeight="1" x14ac:dyDescent="0.15">
      <c r="A86" s="81" t="s">
        <v>351</v>
      </c>
      <c r="B86" s="318">
        <f>SUM(J86,K86,L86)</f>
        <v>100</v>
      </c>
      <c r="C86" s="314">
        <f>C85/B85*100</f>
        <v>47.224060601304188</v>
      </c>
      <c r="D86" s="314">
        <f>D85/B85*100</f>
        <v>6.8203408413385791</v>
      </c>
      <c r="E86" s="314">
        <f>E85/B85*100</f>
        <v>38.967011865451731</v>
      </c>
      <c r="F86" s="314">
        <f>F85/B85*100</f>
        <v>2.1245675253881777</v>
      </c>
      <c r="G86" s="314">
        <f>G85/B85*100</f>
        <v>4.8640191665173189</v>
      </c>
      <c r="H86" s="314">
        <f>H85/B85*100</f>
        <v>0</v>
      </c>
      <c r="I86" s="314">
        <f>I85/B85*100</f>
        <v>0</v>
      </c>
      <c r="J86" s="294">
        <f>J85/B85*100</f>
        <v>100</v>
      </c>
      <c r="K86" s="81"/>
      <c r="L86" s="81"/>
      <c r="M86" s="81"/>
    </row>
    <row r="87" spans="1:15" ht="15" customHeight="1" x14ac:dyDescent="0.15">
      <c r="A87" s="81" t="s">
        <v>63</v>
      </c>
      <c r="B87" s="319">
        <v>2497347</v>
      </c>
      <c r="C87" s="295">
        <v>1225162</v>
      </c>
      <c r="D87" s="295">
        <v>98049</v>
      </c>
      <c r="E87" s="295">
        <v>1005320</v>
      </c>
      <c r="F87" s="295">
        <v>55910</v>
      </c>
      <c r="G87" s="295">
        <v>112906</v>
      </c>
      <c r="H87" s="295"/>
      <c r="I87" s="295"/>
      <c r="J87" s="295">
        <f>SUM(C87:I87)</f>
        <v>2497347</v>
      </c>
      <c r="K87" s="81"/>
      <c r="L87" s="81"/>
      <c r="M87" s="320">
        <v>98.3</v>
      </c>
    </row>
    <row r="88" spans="1:15" ht="15" customHeight="1" x14ac:dyDescent="0.15">
      <c r="A88" s="81" t="s">
        <v>351</v>
      </c>
      <c r="B88" s="318">
        <f>SUM(J88,K88,L88)</f>
        <v>100</v>
      </c>
      <c r="C88" s="314">
        <f>C87/B87*100</f>
        <v>49.058540923628151</v>
      </c>
      <c r="D88" s="314">
        <f>D87/B87*100</f>
        <v>3.926126405341348</v>
      </c>
      <c r="E88" s="314">
        <f>E87/B87*100</f>
        <v>40.255519156929331</v>
      </c>
      <c r="F88" s="314">
        <f>F87/B87*100</f>
        <v>2.2387757888671458</v>
      </c>
      <c r="G88" s="314">
        <f>G87/B87*100</f>
        <v>4.5210377252340184</v>
      </c>
      <c r="H88" s="314">
        <f>H87/B87*100</f>
        <v>0</v>
      </c>
      <c r="I88" s="314">
        <f>I87/B87*100</f>
        <v>0</v>
      </c>
      <c r="J88" s="294">
        <f>J87/B87*100</f>
        <v>100</v>
      </c>
      <c r="K88" s="81"/>
      <c r="L88" s="81"/>
      <c r="M88" s="81"/>
    </row>
    <row r="89" spans="1:15" ht="15" customHeight="1" x14ac:dyDescent="0.15">
      <c r="A89" s="81" t="s">
        <v>182</v>
      </c>
      <c r="B89" s="319">
        <v>2395066</v>
      </c>
      <c r="C89" s="295">
        <v>1170766</v>
      </c>
      <c r="D89" s="295">
        <v>71406</v>
      </c>
      <c r="E89" s="295">
        <v>987521</v>
      </c>
      <c r="F89" s="295">
        <v>56423</v>
      </c>
      <c r="G89" s="295">
        <v>108950</v>
      </c>
      <c r="H89" s="295"/>
      <c r="I89" s="295"/>
      <c r="J89" s="295">
        <f>SUM(C89:I89)</f>
        <v>2395066</v>
      </c>
      <c r="K89" s="81"/>
      <c r="L89" s="81"/>
      <c r="M89" s="320">
        <v>98.3</v>
      </c>
    </row>
    <row r="90" spans="1:15" ht="15" customHeight="1" x14ac:dyDescent="0.15">
      <c r="A90" s="81" t="s">
        <v>351</v>
      </c>
      <c r="B90" s="318">
        <f>SUM(J90,K90,L90)</f>
        <v>100</v>
      </c>
      <c r="C90" s="314">
        <f>C89/B89*100</f>
        <v>48.882410756112776</v>
      </c>
      <c r="D90" s="314">
        <f>D89/B89*100</f>
        <v>2.9813792187772696</v>
      </c>
      <c r="E90" s="314">
        <f>E89/B89*100</f>
        <v>41.231473370671203</v>
      </c>
      <c r="F90" s="314">
        <f>F89/B89*100</f>
        <v>2.3558014685190303</v>
      </c>
      <c r="G90" s="314">
        <f>G89/B89*100</f>
        <v>4.5489351859197198</v>
      </c>
      <c r="H90" s="314">
        <f>H89/B89*100</f>
        <v>0</v>
      </c>
      <c r="I90" s="314">
        <f>I89/B89*100</f>
        <v>0</v>
      </c>
      <c r="J90" s="294">
        <f>J89/B89*100</f>
        <v>100</v>
      </c>
      <c r="K90" s="81"/>
      <c r="L90" s="81"/>
      <c r="M90" s="81"/>
    </row>
    <row r="91" spans="1:15" s="324" customFormat="1" ht="15" customHeight="1" x14ac:dyDescent="0.15">
      <c r="A91" s="302" t="s">
        <v>168</v>
      </c>
      <c r="B91" s="322">
        <v>2265173</v>
      </c>
      <c r="C91" s="302">
        <v>1023573</v>
      </c>
      <c r="D91" s="302">
        <v>86889</v>
      </c>
      <c r="E91" s="302">
        <v>994451</v>
      </c>
      <c r="F91" s="302">
        <v>57443</v>
      </c>
      <c r="G91" s="302">
        <v>102817</v>
      </c>
      <c r="H91" s="302"/>
      <c r="I91" s="302"/>
      <c r="J91" s="302">
        <f>SUM(C91:I91)</f>
        <v>2265173</v>
      </c>
      <c r="K91" s="302"/>
      <c r="L91" s="302"/>
      <c r="M91" s="323">
        <v>98.5</v>
      </c>
    </row>
    <row r="92" spans="1:15" ht="15" customHeight="1" x14ac:dyDescent="0.15">
      <c r="A92" s="81" t="s">
        <v>351</v>
      </c>
      <c r="B92" s="325">
        <f>SUM(J92,K92,L92)</f>
        <v>100</v>
      </c>
      <c r="C92" s="81">
        <v>45.2</v>
      </c>
      <c r="D92" s="81">
        <v>3.8</v>
      </c>
      <c r="E92" s="81">
        <v>43.9</v>
      </c>
      <c r="F92" s="81">
        <v>2.5</v>
      </c>
      <c r="G92" s="81">
        <v>4.5999999999999996</v>
      </c>
      <c r="H92" s="298">
        <v>0</v>
      </c>
      <c r="I92" s="298">
        <v>0</v>
      </c>
      <c r="J92" s="81">
        <f>J91/B91*100</f>
        <v>100</v>
      </c>
      <c r="K92" s="81"/>
      <c r="L92" s="81"/>
      <c r="M92" s="81"/>
    </row>
    <row r="93" spans="1:15" ht="15" customHeight="1" x14ac:dyDescent="0.15">
      <c r="A93" s="302" t="s">
        <v>5</v>
      </c>
      <c r="B93" s="322">
        <v>2250709</v>
      </c>
      <c r="C93" s="302">
        <v>991523</v>
      </c>
      <c r="D93" s="302">
        <v>81649</v>
      </c>
      <c r="E93" s="302">
        <v>996954</v>
      </c>
      <c r="F93" s="302">
        <v>57567</v>
      </c>
      <c r="G93" s="302">
        <v>123016</v>
      </c>
      <c r="H93" s="302">
        <v>0</v>
      </c>
      <c r="I93" s="302">
        <v>0</v>
      </c>
      <c r="J93" s="302">
        <f>SUM(C93:I93)</f>
        <v>2250709</v>
      </c>
      <c r="K93" s="302"/>
      <c r="L93" s="302"/>
      <c r="M93" s="323">
        <v>98.6</v>
      </c>
    </row>
    <row r="94" spans="1:15" ht="15" customHeight="1" x14ac:dyDescent="0.15">
      <c r="A94" s="81" t="s">
        <v>351</v>
      </c>
      <c r="B94" s="325">
        <v>100</v>
      </c>
      <c r="C94" s="298">
        <f>C93/B93*100</f>
        <v>44.053807044802326</v>
      </c>
      <c r="D94" s="298">
        <f>D93/B93*100</f>
        <v>3.6277013154521534</v>
      </c>
      <c r="E94" s="298">
        <f>E93/B93*100</f>
        <v>44.295108785720409</v>
      </c>
      <c r="F94" s="298">
        <f>F93/B93*100</f>
        <v>2.5577273650214218</v>
      </c>
      <c r="G94" s="298">
        <f>G93/B93*100</f>
        <v>5.4656554890036873</v>
      </c>
      <c r="H94" s="81">
        <v>0</v>
      </c>
      <c r="I94" s="81">
        <v>0</v>
      </c>
      <c r="J94" s="81">
        <f>J93/B93*100</f>
        <v>100</v>
      </c>
      <c r="K94" s="81"/>
      <c r="L94" s="81"/>
      <c r="M94" s="81"/>
    </row>
    <row r="95" spans="1:15" ht="15" customHeight="1" x14ac:dyDescent="0.15">
      <c r="A95" s="302" t="s">
        <v>291</v>
      </c>
      <c r="B95" s="318">
        <v>2294493</v>
      </c>
      <c r="C95" s="294">
        <v>1042913</v>
      </c>
      <c r="D95" s="294">
        <v>105234</v>
      </c>
      <c r="E95" s="294">
        <v>961316</v>
      </c>
      <c r="F95" s="294">
        <v>58039</v>
      </c>
      <c r="G95" s="294">
        <v>126991</v>
      </c>
      <c r="H95" s="294">
        <v>0</v>
      </c>
      <c r="I95" s="294">
        <v>0</v>
      </c>
      <c r="J95" s="294">
        <f>SUM(C95:I95)</f>
        <v>2294493</v>
      </c>
      <c r="K95" s="81"/>
      <c r="L95" s="81"/>
      <c r="M95" s="81">
        <v>98.8</v>
      </c>
    </row>
    <row r="96" spans="1:15" ht="15" customHeight="1" x14ac:dyDescent="0.15">
      <c r="A96" s="81" t="s">
        <v>351</v>
      </c>
      <c r="B96" s="325">
        <v>100</v>
      </c>
      <c r="C96" s="298">
        <f>C95/B95*100</f>
        <v>45.452873467036071</v>
      </c>
      <c r="D96" s="298">
        <f>D95/B95*100</f>
        <v>4.5863726757937373</v>
      </c>
      <c r="E96" s="298">
        <f>E95/B95*100</f>
        <v>41.896663010085447</v>
      </c>
      <c r="F96" s="298">
        <f>F95/B95*100</f>
        <v>2.5294912645190024</v>
      </c>
      <c r="G96" s="298">
        <f>G95/B95*100</f>
        <v>5.5345995825657344</v>
      </c>
      <c r="H96" s="81">
        <v>0</v>
      </c>
      <c r="I96" s="81">
        <v>0</v>
      </c>
      <c r="J96" s="81">
        <f>J95/B95*100</f>
        <v>100</v>
      </c>
      <c r="K96" s="81"/>
      <c r="L96" s="81"/>
      <c r="M96" s="81"/>
    </row>
    <row r="97" spans="1:13" ht="15" customHeight="1" x14ac:dyDescent="0.15">
      <c r="A97" s="302" t="s">
        <v>676</v>
      </c>
      <c r="B97" s="318">
        <v>2258088</v>
      </c>
      <c r="C97" s="294">
        <v>1020277</v>
      </c>
      <c r="D97" s="294">
        <v>79786</v>
      </c>
      <c r="E97" s="294">
        <v>961224</v>
      </c>
      <c r="F97" s="294">
        <v>58676</v>
      </c>
      <c r="G97" s="294">
        <v>138125</v>
      </c>
      <c r="H97" s="294">
        <v>0</v>
      </c>
      <c r="I97" s="294">
        <v>0</v>
      </c>
      <c r="J97" s="294">
        <f>SUM(C97:I97)</f>
        <v>2258088</v>
      </c>
      <c r="K97" s="81"/>
      <c r="L97" s="81"/>
      <c r="M97" s="81">
        <v>98.9</v>
      </c>
    </row>
    <row r="98" spans="1:13" ht="15" customHeight="1" x14ac:dyDescent="0.15">
      <c r="A98" s="81" t="s">
        <v>351</v>
      </c>
      <c r="B98" s="325">
        <v>100</v>
      </c>
      <c r="C98" s="298">
        <f>C97/B97*100</f>
        <v>45.183225808737305</v>
      </c>
      <c r="D98" s="298">
        <f>D97/B97*100</f>
        <v>3.5333432532301665</v>
      </c>
      <c r="E98" s="298">
        <f>E97/B97*100</f>
        <v>42.568048720864731</v>
      </c>
      <c r="F98" s="298">
        <f>F97/B97*100</f>
        <v>2.5984815472204805</v>
      </c>
      <c r="G98" s="298">
        <f>G97/B97*100</f>
        <v>6.1169006699473183</v>
      </c>
      <c r="H98" s="81">
        <v>0</v>
      </c>
      <c r="I98" s="81">
        <v>0</v>
      </c>
      <c r="J98" s="81">
        <f>J97/B97*100</f>
        <v>100</v>
      </c>
      <c r="K98" s="81"/>
      <c r="L98" s="81"/>
      <c r="M98" s="81"/>
    </row>
    <row r="99" spans="1:13" ht="15" customHeight="1" x14ac:dyDescent="0.15">
      <c r="A99" s="302" t="s">
        <v>677</v>
      </c>
      <c r="B99" s="318">
        <v>2281837</v>
      </c>
      <c r="C99" s="294">
        <v>1033062</v>
      </c>
      <c r="D99" s="294">
        <v>86225</v>
      </c>
      <c r="E99" s="294">
        <v>972665</v>
      </c>
      <c r="F99" s="294">
        <v>59329</v>
      </c>
      <c r="G99" s="294">
        <v>130556</v>
      </c>
      <c r="H99" s="294">
        <v>0</v>
      </c>
      <c r="I99" s="294">
        <v>0</v>
      </c>
      <c r="J99" s="294">
        <f>SUM(C99:I99)</f>
        <v>2281837</v>
      </c>
      <c r="K99" s="81"/>
      <c r="L99" s="81"/>
      <c r="M99" s="81">
        <v>98.9</v>
      </c>
    </row>
    <row r="100" spans="1:13" ht="15" customHeight="1" x14ac:dyDescent="0.15">
      <c r="A100" s="81" t="s">
        <v>351</v>
      </c>
      <c r="B100" s="295">
        <f>SUM(C100,D100,E100,F100,G100,H100,I100)</f>
        <v>99.999999999999986</v>
      </c>
      <c r="C100" s="298">
        <v>45.3</v>
      </c>
      <c r="D100" s="298">
        <v>3.8</v>
      </c>
      <c r="E100" s="298">
        <v>42.6</v>
      </c>
      <c r="F100" s="298">
        <v>2.6</v>
      </c>
      <c r="G100" s="298">
        <v>5.7</v>
      </c>
      <c r="H100" s="81">
        <v>0</v>
      </c>
      <c r="I100" s="81">
        <v>0</v>
      </c>
      <c r="J100" s="81">
        <f>J99/B99*100</f>
        <v>100</v>
      </c>
      <c r="K100" s="81"/>
      <c r="L100" s="81"/>
      <c r="M100" s="81"/>
    </row>
    <row r="101" spans="1:13" ht="15" customHeight="1" x14ac:dyDescent="0.15">
      <c r="A101" s="302" t="s">
        <v>334</v>
      </c>
      <c r="B101" s="318">
        <v>2341770</v>
      </c>
      <c r="C101" s="294">
        <v>1059842</v>
      </c>
      <c r="D101" s="294">
        <v>81274</v>
      </c>
      <c r="E101" s="294">
        <v>1011652</v>
      </c>
      <c r="F101" s="294">
        <v>60329</v>
      </c>
      <c r="G101" s="294">
        <v>128673</v>
      </c>
      <c r="H101" s="294">
        <v>0</v>
      </c>
      <c r="I101" s="294">
        <v>0</v>
      </c>
      <c r="J101" s="294">
        <f>SUM(C101:I101)</f>
        <v>2341770</v>
      </c>
      <c r="K101" s="81"/>
      <c r="L101" s="81"/>
      <c r="M101" s="81">
        <v>98.6</v>
      </c>
    </row>
    <row r="102" spans="1:13" ht="15" customHeight="1" x14ac:dyDescent="0.15">
      <c r="A102" s="81" t="s">
        <v>351</v>
      </c>
      <c r="B102" s="295">
        <f>SUM(C102,D102,E102,F102,G102,H102,I102)</f>
        <v>100.1</v>
      </c>
      <c r="C102" s="298">
        <v>45.3</v>
      </c>
      <c r="D102" s="298">
        <v>3.5</v>
      </c>
      <c r="E102" s="298">
        <v>43.2</v>
      </c>
      <c r="F102" s="298">
        <v>2.6</v>
      </c>
      <c r="G102" s="298">
        <v>5.5</v>
      </c>
      <c r="H102" s="81">
        <v>0</v>
      </c>
      <c r="I102" s="81">
        <v>0</v>
      </c>
      <c r="J102" s="81">
        <f>J101/B101*100</f>
        <v>100</v>
      </c>
      <c r="K102" s="81"/>
      <c r="L102" s="81"/>
      <c r="M102" s="81"/>
    </row>
    <row r="103" spans="1:13" ht="15" customHeight="1" x14ac:dyDescent="0.15">
      <c r="A103" s="302" t="s">
        <v>679</v>
      </c>
      <c r="B103" s="318">
        <v>2374826</v>
      </c>
      <c r="C103" s="294">
        <v>1061140</v>
      </c>
      <c r="D103" s="294">
        <v>74669</v>
      </c>
      <c r="E103" s="294">
        <v>1042374</v>
      </c>
      <c r="F103" s="294">
        <v>70148</v>
      </c>
      <c r="G103" s="294">
        <v>126495</v>
      </c>
      <c r="H103" s="294">
        <v>0</v>
      </c>
      <c r="I103" s="294">
        <v>0</v>
      </c>
      <c r="J103" s="294">
        <f>SUM(C103:I103)</f>
        <v>2374826</v>
      </c>
      <c r="K103" s="81"/>
      <c r="L103" s="81"/>
      <c r="M103" s="81">
        <v>98.8</v>
      </c>
    </row>
    <row r="104" spans="1:13" ht="15" customHeight="1" x14ac:dyDescent="0.15">
      <c r="A104" s="81" t="s">
        <v>351</v>
      </c>
      <c r="B104" s="295">
        <f>SUM(C104,D104,E104,F104,G104,H104,I104)</f>
        <v>100</v>
      </c>
      <c r="C104" s="298">
        <v>44.7</v>
      </c>
      <c r="D104" s="298">
        <v>3.1</v>
      </c>
      <c r="E104" s="298">
        <v>43.9</v>
      </c>
      <c r="F104" s="298">
        <v>3</v>
      </c>
      <c r="G104" s="298">
        <v>5.3</v>
      </c>
      <c r="H104" s="81">
        <v>0</v>
      </c>
      <c r="I104" s="81">
        <v>0</v>
      </c>
      <c r="J104" s="81">
        <f>J103/B103*100</f>
        <v>100</v>
      </c>
      <c r="K104" s="81"/>
      <c r="L104" s="81"/>
      <c r="M104" s="81"/>
    </row>
    <row r="105" spans="1:13" ht="15" customHeight="1" x14ac:dyDescent="0.15">
      <c r="A105" s="302" t="s">
        <v>58</v>
      </c>
      <c r="B105" s="318">
        <v>2376818</v>
      </c>
      <c r="C105" s="294">
        <v>1057977</v>
      </c>
      <c r="D105" s="294">
        <v>77196</v>
      </c>
      <c r="E105" s="294">
        <v>1052118</v>
      </c>
      <c r="F105" s="294">
        <v>73034</v>
      </c>
      <c r="G105" s="294">
        <v>116493</v>
      </c>
      <c r="H105" s="294">
        <v>0</v>
      </c>
      <c r="I105" s="294">
        <v>0</v>
      </c>
      <c r="J105" s="294">
        <f>SUM(C105:I105)</f>
        <v>2376818</v>
      </c>
      <c r="K105" s="81"/>
      <c r="L105" s="81"/>
      <c r="M105" s="81">
        <v>98.6</v>
      </c>
    </row>
    <row r="106" spans="1:13" ht="15" customHeight="1" x14ac:dyDescent="0.15">
      <c r="A106" s="81" t="s">
        <v>351</v>
      </c>
      <c r="B106" s="295">
        <f>SUM(C106:I106)</f>
        <v>100</v>
      </c>
      <c r="C106" s="298">
        <v>44.5</v>
      </c>
      <c r="D106" s="298">
        <v>3.2</v>
      </c>
      <c r="E106" s="298">
        <v>44.3</v>
      </c>
      <c r="F106" s="298">
        <v>3.1</v>
      </c>
      <c r="G106" s="298">
        <v>4.9000000000000004</v>
      </c>
      <c r="H106" s="81">
        <v>0</v>
      </c>
      <c r="I106" s="81">
        <v>0</v>
      </c>
      <c r="J106" s="81">
        <f>J105/B105*100</f>
        <v>100</v>
      </c>
      <c r="K106" s="81"/>
      <c r="L106" s="81"/>
      <c r="M106" s="81"/>
    </row>
    <row r="107" spans="1:13" ht="15" customHeight="1" x14ac:dyDescent="0.15">
      <c r="A107" s="302" t="s">
        <v>681</v>
      </c>
      <c r="B107" s="318">
        <v>2381161</v>
      </c>
      <c r="C107" s="294">
        <v>1069672</v>
      </c>
      <c r="D107" s="294">
        <v>82178</v>
      </c>
      <c r="E107" s="294">
        <v>1034759</v>
      </c>
      <c r="F107" s="294">
        <v>74542</v>
      </c>
      <c r="G107" s="294">
        <v>120010</v>
      </c>
      <c r="H107" s="294">
        <v>0</v>
      </c>
      <c r="I107" s="294">
        <v>0</v>
      </c>
      <c r="J107" s="294">
        <v>2381161</v>
      </c>
      <c r="K107" s="81"/>
      <c r="L107" s="81"/>
      <c r="M107" s="81">
        <v>98.6</v>
      </c>
    </row>
    <row r="108" spans="1:13" ht="15" customHeight="1" x14ac:dyDescent="0.15">
      <c r="A108" s="81" t="s">
        <v>351</v>
      </c>
      <c r="B108" s="295">
        <v>100</v>
      </c>
      <c r="C108" s="298">
        <v>44.9</v>
      </c>
      <c r="D108" s="298">
        <v>3.5</v>
      </c>
      <c r="E108" s="298">
        <v>43.5</v>
      </c>
      <c r="F108" s="298">
        <v>3.1</v>
      </c>
      <c r="G108" s="298">
        <v>5</v>
      </c>
      <c r="H108" s="81">
        <v>0</v>
      </c>
      <c r="I108" s="81">
        <v>0</v>
      </c>
      <c r="J108" s="81">
        <v>100</v>
      </c>
      <c r="K108" s="81"/>
      <c r="L108" s="81"/>
      <c r="M108" s="81"/>
    </row>
    <row r="109" spans="1:13" ht="15" customHeight="1" x14ac:dyDescent="0.15">
      <c r="A109" s="82" t="s">
        <v>636</v>
      </c>
      <c r="B109" s="318">
        <v>2413338</v>
      </c>
      <c r="C109" s="294">
        <v>1076341</v>
      </c>
      <c r="D109" s="294">
        <v>80710</v>
      </c>
      <c r="E109" s="294">
        <v>1054433</v>
      </c>
      <c r="F109" s="294">
        <v>78629</v>
      </c>
      <c r="G109" s="294">
        <v>123225</v>
      </c>
      <c r="H109" s="294">
        <v>0</v>
      </c>
      <c r="I109" s="294">
        <v>0</v>
      </c>
      <c r="J109" s="294">
        <f>C109+D109+E109+F109+G109+H109+I109</f>
        <v>2413338</v>
      </c>
      <c r="K109" s="81"/>
      <c r="L109" s="81"/>
      <c r="M109" s="81">
        <v>98.8</v>
      </c>
    </row>
    <row r="110" spans="1:13" ht="15" customHeight="1" x14ac:dyDescent="0.15">
      <c r="A110" s="81" t="s">
        <v>351</v>
      </c>
      <c r="B110" s="295">
        <v>100</v>
      </c>
      <c r="C110" s="298">
        <v>44.6</v>
      </c>
      <c r="D110" s="298">
        <v>3.3</v>
      </c>
      <c r="E110" s="298">
        <v>43.7</v>
      </c>
      <c r="F110" s="298">
        <v>3.3</v>
      </c>
      <c r="G110" s="298">
        <v>5.0999999999999996</v>
      </c>
      <c r="H110" s="81">
        <v>0</v>
      </c>
      <c r="I110" s="81">
        <v>0</v>
      </c>
      <c r="J110" s="81">
        <v>100</v>
      </c>
      <c r="K110" s="81"/>
      <c r="L110" s="81"/>
      <c r="M110" s="81"/>
    </row>
    <row r="111" spans="1:13" ht="15" customHeight="1" x14ac:dyDescent="0.15">
      <c r="A111" s="82" t="s">
        <v>417</v>
      </c>
      <c r="B111" s="318">
        <v>2418474</v>
      </c>
      <c r="C111" s="294">
        <v>1091855</v>
      </c>
      <c r="D111" s="294">
        <v>63959</v>
      </c>
      <c r="E111" s="294">
        <v>1053093</v>
      </c>
      <c r="F111" s="294">
        <v>82870</v>
      </c>
      <c r="G111" s="294">
        <v>126697</v>
      </c>
      <c r="H111" s="294">
        <v>0</v>
      </c>
      <c r="I111" s="294">
        <v>0</v>
      </c>
      <c r="J111" s="294">
        <f>C111+D111+E111+F111+G111+H111+I111</f>
        <v>2418474</v>
      </c>
      <c r="K111" s="81"/>
      <c r="L111" s="81"/>
      <c r="M111" s="81">
        <v>98.1</v>
      </c>
    </row>
    <row r="112" spans="1:13" ht="15" customHeight="1" x14ac:dyDescent="0.15">
      <c r="A112" s="81" t="s">
        <v>351</v>
      </c>
      <c r="B112" s="295">
        <v>100</v>
      </c>
      <c r="C112" s="298">
        <v>45.1</v>
      </c>
      <c r="D112" s="298">
        <v>2.6</v>
      </c>
      <c r="E112" s="298">
        <v>43.5</v>
      </c>
      <c r="F112" s="298">
        <v>3.4</v>
      </c>
      <c r="G112" s="298">
        <v>5.2</v>
      </c>
      <c r="H112" s="81">
        <v>0</v>
      </c>
      <c r="I112" s="81">
        <v>0</v>
      </c>
      <c r="J112" s="81">
        <v>100</v>
      </c>
      <c r="K112" s="81"/>
      <c r="L112" s="81"/>
      <c r="M112" s="81"/>
    </row>
    <row r="113" spans="1:13" ht="15" customHeight="1" x14ac:dyDescent="0.15">
      <c r="A113" s="82" t="s">
        <v>717</v>
      </c>
      <c r="B113" s="84">
        <v>2384659</v>
      </c>
      <c r="C113" s="84">
        <v>1069096</v>
      </c>
      <c r="D113" s="84">
        <v>65454</v>
      </c>
      <c r="E113" s="84">
        <v>1028237</v>
      </c>
      <c r="F113" s="84">
        <v>86563</v>
      </c>
      <c r="G113" s="84">
        <v>135309</v>
      </c>
      <c r="H113" s="84">
        <v>0</v>
      </c>
      <c r="I113" s="84">
        <v>0</v>
      </c>
      <c r="J113" s="84">
        <v>2384659</v>
      </c>
      <c r="K113" s="81"/>
      <c r="L113" s="81"/>
      <c r="M113" s="86">
        <v>99.1</v>
      </c>
    </row>
    <row r="114" spans="1:13" ht="15" customHeight="1" x14ac:dyDescent="0.15">
      <c r="A114" s="81" t="s">
        <v>351</v>
      </c>
      <c r="B114" s="81">
        <v>100</v>
      </c>
      <c r="C114" s="81">
        <v>44.8</v>
      </c>
      <c r="D114" s="81">
        <v>2.7</v>
      </c>
      <c r="E114" s="81">
        <v>43.1</v>
      </c>
      <c r="F114" s="81">
        <v>3.6</v>
      </c>
      <c r="G114" s="81">
        <v>5.7</v>
      </c>
      <c r="H114" s="81">
        <v>0</v>
      </c>
      <c r="I114" s="81">
        <v>0</v>
      </c>
      <c r="J114" s="81">
        <v>100</v>
      </c>
      <c r="K114" s="81"/>
      <c r="L114" s="81"/>
      <c r="M114" s="81"/>
    </row>
    <row r="115" spans="1:13" ht="15" customHeight="1" x14ac:dyDescent="0.15">
      <c r="A115" s="82" t="s">
        <v>767</v>
      </c>
      <c r="B115" s="84">
        <v>2467107</v>
      </c>
      <c r="C115" s="84">
        <v>1069203</v>
      </c>
      <c r="D115" s="84">
        <v>70273</v>
      </c>
      <c r="E115" s="84">
        <v>1088982</v>
      </c>
      <c r="F115" s="84">
        <v>90974</v>
      </c>
      <c r="G115" s="84">
        <v>147675</v>
      </c>
      <c r="H115" s="84">
        <v>0</v>
      </c>
      <c r="I115" s="84">
        <v>0</v>
      </c>
      <c r="J115" s="84">
        <v>2467107</v>
      </c>
      <c r="K115" s="81"/>
      <c r="L115" s="81"/>
      <c r="M115" s="86">
        <v>99.1</v>
      </c>
    </row>
    <row r="116" spans="1:13" ht="15" customHeight="1" x14ac:dyDescent="0.15">
      <c r="A116" s="81" t="s">
        <v>351</v>
      </c>
      <c r="B116" s="81">
        <v>100</v>
      </c>
      <c r="C116" s="81">
        <v>43.3</v>
      </c>
      <c r="D116" s="81">
        <v>2.8</v>
      </c>
      <c r="E116" s="81">
        <v>44.1</v>
      </c>
      <c r="F116" s="81">
        <v>3.7</v>
      </c>
      <c r="G116" s="81">
        <v>6</v>
      </c>
      <c r="H116" s="81">
        <v>0</v>
      </c>
      <c r="I116" s="81">
        <v>0</v>
      </c>
      <c r="J116" s="81">
        <v>100</v>
      </c>
      <c r="K116" s="81"/>
      <c r="L116" s="81"/>
      <c r="M116" s="81"/>
    </row>
  </sheetData>
  <mergeCells count="40">
    <mergeCell ref="L2:L3"/>
    <mergeCell ref="A2:A3"/>
    <mergeCell ref="B2:B3"/>
    <mergeCell ref="C2:C3"/>
    <mergeCell ref="D2:D3"/>
    <mergeCell ref="E2:E3"/>
    <mergeCell ref="F2:F3"/>
    <mergeCell ref="G2:G3"/>
    <mergeCell ref="H2:H3"/>
    <mergeCell ref="I2:I3"/>
    <mergeCell ref="J2:J3"/>
    <mergeCell ref="K2:K3"/>
    <mergeCell ref="Y2:Y3"/>
    <mergeCell ref="M2:M3"/>
    <mergeCell ref="N2:N3"/>
    <mergeCell ref="O2:P2"/>
    <mergeCell ref="Q2:Q3"/>
    <mergeCell ref="R2:R3"/>
    <mergeCell ref="S2:S3"/>
    <mergeCell ref="M61:M62"/>
    <mergeCell ref="Z2:Z3"/>
    <mergeCell ref="AA2:AA3"/>
    <mergeCell ref="AB2:AB3"/>
    <mergeCell ref="A60:A62"/>
    <mergeCell ref="B60:L60"/>
    <mergeCell ref="B61:B62"/>
    <mergeCell ref="C61:D61"/>
    <mergeCell ref="E61:E62"/>
    <mergeCell ref="F61:F62"/>
    <mergeCell ref="G61:G62"/>
    <mergeCell ref="T2:T3"/>
    <mergeCell ref="U2:U3"/>
    <mergeCell ref="V2:V3"/>
    <mergeCell ref="W2:W3"/>
    <mergeCell ref="X2:X3"/>
    <mergeCell ref="H61:H62"/>
    <mergeCell ref="I61:I62"/>
    <mergeCell ref="J61:J62"/>
    <mergeCell ref="K61:K62"/>
    <mergeCell ref="L61:L62"/>
  </mergeCells>
  <phoneticPr fontId="24"/>
  <pageMargins left="0.39370078740157483" right="0.39370078740157483" top="0.39370078740157483" bottom="0.39370078740157483" header="0" footer="0"/>
  <pageSetup paperSize="9" scale="43" orientation="landscape" r:id="rId1"/>
  <headerFooter scaleWithDoc="0" alignWithMargins="0">
    <oddFooter>&amp;C- &amp;P -</oddFooter>
  </headerFooter>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36E4F-3DC8-423B-8ABD-0B5F2D9995CE}">
  <sheetPr>
    <pageSetUpPr fitToPage="1"/>
  </sheetPr>
  <dimension ref="A1:W116"/>
  <sheetViews>
    <sheetView view="pageBreakPreview" zoomScale="70" zoomScaleNormal="70" zoomScaleSheetLayoutView="70" workbookViewId="0"/>
  </sheetViews>
  <sheetFormatPr defaultRowHeight="13.5" x14ac:dyDescent="0.15"/>
  <cols>
    <col min="1" max="1" width="11.875" style="267" customWidth="1"/>
    <col min="2" max="22" width="11.625" style="267" customWidth="1"/>
    <col min="23" max="23" width="9" style="267" customWidth="1"/>
    <col min="24" max="16384" width="9" style="267"/>
  </cols>
  <sheetData>
    <row r="1" spans="1:22" ht="15.75" customHeight="1" x14ac:dyDescent="0.15">
      <c r="A1" s="335" t="s">
        <v>682</v>
      </c>
      <c r="V1" s="292" t="s">
        <v>638</v>
      </c>
    </row>
    <row r="2" spans="1:22" x14ac:dyDescent="0.15">
      <c r="A2" s="482" t="s">
        <v>660</v>
      </c>
      <c r="B2" s="482" t="s">
        <v>415</v>
      </c>
      <c r="C2" s="482" t="s">
        <v>381</v>
      </c>
      <c r="D2" s="484" t="s">
        <v>683</v>
      </c>
      <c r="E2" s="482" t="s">
        <v>456</v>
      </c>
      <c r="F2" s="484" t="s">
        <v>650</v>
      </c>
      <c r="G2" s="482" t="s">
        <v>671</v>
      </c>
      <c r="H2" s="482" t="s">
        <v>684</v>
      </c>
      <c r="I2" s="482" t="s">
        <v>685</v>
      </c>
      <c r="J2" s="482" t="s">
        <v>686</v>
      </c>
      <c r="K2" s="484" t="s">
        <v>233</v>
      </c>
      <c r="L2" s="482" t="s">
        <v>687</v>
      </c>
      <c r="M2" s="484" t="s">
        <v>207</v>
      </c>
      <c r="N2" s="479" t="s">
        <v>656</v>
      </c>
      <c r="O2" s="410" t="s">
        <v>647</v>
      </c>
      <c r="P2" s="411"/>
      <c r="Q2" s="411"/>
      <c r="R2" s="411"/>
      <c r="S2" s="411"/>
      <c r="T2" s="412"/>
      <c r="U2" s="484" t="s">
        <v>297</v>
      </c>
      <c r="V2" s="484" t="s">
        <v>688</v>
      </c>
    </row>
    <row r="3" spans="1:22" s="271" customFormat="1" ht="30.75" customHeight="1" x14ac:dyDescent="0.15">
      <c r="A3" s="482"/>
      <c r="B3" s="482"/>
      <c r="C3" s="482"/>
      <c r="D3" s="484"/>
      <c r="E3" s="482"/>
      <c r="F3" s="484"/>
      <c r="G3" s="482"/>
      <c r="H3" s="482"/>
      <c r="I3" s="482"/>
      <c r="J3" s="482"/>
      <c r="K3" s="484"/>
      <c r="L3" s="482"/>
      <c r="M3" s="484"/>
      <c r="N3" s="487"/>
      <c r="O3" s="334" t="s">
        <v>689</v>
      </c>
      <c r="P3" s="333" t="s">
        <v>690</v>
      </c>
      <c r="Q3" s="333" t="s">
        <v>691</v>
      </c>
      <c r="R3" s="333" t="s">
        <v>692</v>
      </c>
      <c r="S3" s="333" t="s">
        <v>693</v>
      </c>
      <c r="T3" s="332" t="s">
        <v>694</v>
      </c>
      <c r="U3" s="484"/>
      <c r="V3" s="484"/>
    </row>
    <row r="4" spans="1:22" hidden="1" x14ac:dyDescent="0.15">
      <c r="A4" s="81" t="s">
        <v>95</v>
      </c>
      <c r="B4" s="294">
        <f>SUM(E4:N4)+U4+V4+C4</f>
        <v>6365146</v>
      </c>
      <c r="C4" s="294">
        <v>1231687</v>
      </c>
      <c r="D4" s="294">
        <v>822225</v>
      </c>
      <c r="E4" s="294">
        <v>914008</v>
      </c>
      <c r="F4" s="294">
        <v>53232</v>
      </c>
      <c r="G4" s="294">
        <v>592765</v>
      </c>
      <c r="H4" s="294">
        <v>587259</v>
      </c>
      <c r="I4" s="294">
        <v>654404</v>
      </c>
      <c r="J4" s="294">
        <v>437900</v>
      </c>
      <c r="K4" s="294">
        <v>102461</v>
      </c>
      <c r="L4" s="294">
        <v>381095</v>
      </c>
      <c r="M4" s="294">
        <v>0</v>
      </c>
      <c r="N4" s="294">
        <f>SUM(O4:T4)</f>
        <v>1373453</v>
      </c>
      <c r="O4" s="294">
        <v>595461</v>
      </c>
      <c r="P4" s="294">
        <v>693694</v>
      </c>
      <c r="Q4" s="294"/>
      <c r="R4" s="294">
        <v>84298</v>
      </c>
      <c r="S4" s="294"/>
      <c r="T4" s="294"/>
      <c r="U4" s="294">
        <v>36882</v>
      </c>
      <c r="V4" s="294">
        <v>0</v>
      </c>
    </row>
    <row r="5" spans="1:22" hidden="1" x14ac:dyDescent="0.15">
      <c r="A5" s="316" t="s">
        <v>351</v>
      </c>
      <c r="B5" s="294">
        <f>SUM(E5:N5)+U5+C5+V5</f>
        <v>100</v>
      </c>
      <c r="C5" s="314">
        <f>C4/B4*100</f>
        <v>19.350490939249468</v>
      </c>
      <c r="D5" s="314">
        <f>D4/B4*100</f>
        <v>12.917614144278858</v>
      </c>
      <c r="E5" s="314">
        <f>E4/B4*100</f>
        <v>14.359576355357756</v>
      </c>
      <c r="F5" s="314">
        <f>F4/B4*100</f>
        <v>0.83630446183009777</v>
      </c>
      <c r="G5" s="314">
        <f>G4/B4*100</f>
        <v>9.3126693401848115</v>
      </c>
      <c r="H5" s="314">
        <f>H4/B4*100</f>
        <v>9.2261670038676247</v>
      </c>
      <c r="I5" s="314">
        <f>I4/B4*100</f>
        <v>10.281052469181382</v>
      </c>
      <c r="J5" s="314">
        <f>J4/B4*100</f>
        <v>6.8796536638751098</v>
      </c>
      <c r="K5" s="314">
        <f>K4/B4*100</f>
        <v>1.609719557100497</v>
      </c>
      <c r="L5" s="314">
        <f>L4/B4*100</f>
        <v>5.9872153757352935</v>
      </c>
      <c r="M5" s="294">
        <f>M4/B4*100</f>
        <v>0</v>
      </c>
      <c r="N5" s="314">
        <f>N4/B4*100</f>
        <v>21.577714006874313</v>
      </c>
      <c r="O5" s="314">
        <f>O4/B4*100</f>
        <v>9.3550250064963159</v>
      </c>
      <c r="P5" s="314">
        <f>P4/B4*100</f>
        <v>10.898320321324915</v>
      </c>
      <c r="Q5" s="294">
        <f>Q4/N4*100</f>
        <v>0</v>
      </c>
      <c r="R5" s="314">
        <f>R4/B4*100</f>
        <v>1.3243686790530806</v>
      </c>
      <c r="S5" s="294">
        <f>S4/N4*100</f>
        <v>0</v>
      </c>
      <c r="T5" s="294">
        <f>T4/N4*100</f>
        <v>0</v>
      </c>
      <c r="U5" s="314">
        <f>U4/B4*100</f>
        <v>0.57943682674364427</v>
      </c>
      <c r="V5" s="294">
        <f>V4/N4*100</f>
        <v>0</v>
      </c>
    </row>
    <row r="6" spans="1:22" hidden="1" x14ac:dyDescent="0.15">
      <c r="A6" s="81" t="s">
        <v>621</v>
      </c>
      <c r="B6" s="294">
        <f>SUM(E6:N6)+U6+V6+C6</f>
        <v>6487337</v>
      </c>
      <c r="C6" s="294">
        <v>1268506</v>
      </c>
      <c r="D6" s="294">
        <v>860298</v>
      </c>
      <c r="E6" s="294">
        <v>857693</v>
      </c>
      <c r="F6" s="294">
        <v>61986</v>
      </c>
      <c r="G6" s="294">
        <v>597373</v>
      </c>
      <c r="H6" s="294">
        <v>624492</v>
      </c>
      <c r="I6" s="294">
        <v>631669</v>
      </c>
      <c r="J6" s="294">
        <v>338259</v>
      </c>
      <c r="K6" s="294">
        <v>104149</v>
      </c>
      <c r="L6" s="294">
        <v>491259</v>
      </c>
      <c r="M6" s="294">
        <v>0</v>
      </c>
      <c r="N6" s="294">
        <f>SUM(O6:T6)</f>
        <v>1480700</v>
      </c>
      <c r="O6" s="294">
        <v>483024</v>
      </c>
      <c r="P6" s="294">
        <v>895307</v>
      </c>
      <c r="Q6" s="294"/>
      <c r="R6" s="294">
        <v>102369</v>
      </c>
      <c r="S6" s="294"/>
      <c r="T6" s="294"/>
      <c r="U6" s="294">
        <v>31251</v>
      </c>
      <c r="V6" s="294">
        <v>0</v>
      </c>
    </row>
    <row r="7" spans="1:22" hidden="1" x14ac:dyDescent="0.15">
      <c r="A7" s="316" t="s">
        <v>351</v>
      </c>
      <c r="B7" s="294">
        <f>SUM(E7:N7)+U7+C7+V7</f>
        <v>100</v>
      </c>
      <c r="C7" s="314">
        <f>C6/B6*100</f>
        <v>19.553570286236095</v>
      </c>
      <c r="D7" s="314">
        <f>D6/B6*100</f>
        <v>13.261188681889042</v>
      </c>
      <c r="E7" s="314">
        <f>E6/B6*100</f>
        <v>13.221033530399298</v>
      </c>
      <c r="F7" s="314">
        <f>F6/B6*100</f>
        <v>0.9554922150645172</v>
      </c>
      <c r="G7" s="314">
        <f>G6/B6*100</f>
        <v>9.2082930176126201</v>
      </c>
      <c r="H7" s="314">
        <f>H6/B6*100</f>
        <v>9.6263227885340328</v>
      </c>
      <c r="I7" s="314">
        <f>I6/B6*100</f>
        <v>9.7369536991835002</v>
      </c>
      <c r="J7" s="314">
        <f>J6/B6*100</f>
        <v>5.214142567281459</v>
      </c>
      <c r="K7" s="314">
        <f>K6/B6*100</f>
        <v>1.6054199126698674</v>
      </c>
      <c r="L7" s="314">
        <f>L6/B6*100</f>
        <v>7.572583326563735</v>
      </c>
      <c r="M7" s="294">
        <f>M6/B6*100</f>
        <v>0</v>
      </c>
      <c r="N7" s="314">
        <f>N6/B6*100</f>
        <v>22.824465570387357</v>
      </c>
      <c r="O7" s="314">
        <f>O6/B6*100</f>
        <v>7.445643720990601</v>
      </c>
      <c r="P7" s="314">
        <f>P6/B6*100</f>
        <v>13.800840005691088</v>
      </c>
      <c r="Q7" s="294">
        <f>Q6/N6*100</f>
        <v>0</v>
      </c>
      <c r="R7" s="314">
        <f>R6/B6*100</f>
        <v>1.5779818437056683</v>
      </c>
      <c r="S7" s="294">
        <f>S6/N6*100</f>
        <v>0</v>
      </c>
      <c r="T7" s="294">
        <f>T6/N6*100</f>
        <v>0</v>
      </c>
      <c r="U7" s="314">
        <f>U6/B6*100</f>
        <v>0.48172308606751896</v>
      </c>
      <c r="V7" s="294">
        <f>V6/N6*100</f>
        <v>0</v>
      </c>
    </row>
    <row r="8" spans="1:22" hidden="1" x14ac:dyDescent="0.15">
      <c r="A8" s="81" t="s">
        <v>622</v>
      </c>
      <c r="B8" s="294">
        <f>SUM(E8:N8)+U8+V8+C8</f>
        <v>6196818</v>
      </c>
      <c r="C8" s="294">
        <v>1358680</v>
      </c>
      <c r="D8" s="294">
        <v>940826</v>
      </c>
      <c r="E8" s="294">
        <v>856977</v>
      </c>
      <c r="F8" s="294">
        <v>61668</v>
      </c>
      <c r="G8" s="294">
        <v>676885</v>
      </c>
      <c r="H8" s="294">
        <v>647160</v>
      </c>
      <c r="I8" s="294">
        <v>659062</v>
      </c>
      <c r="J8" s="294">
        <v>387768</v>
      </c>
      <c r="K8" s="294">
        <v>107521</v>
      </c>
      <c r="L8" s="294">
        <v>433012</v>
      </c>
      <c r="M8" s="294">
        <v>0</v>
      </c>
      <c r="N8" s="294">
        <f>SUM(O8:T8)</f>
        <v>1008085</v>
      </c>
      <c r="O8" s="294">
        <v>351987</v>
      </c>
      <c r="P8" s="294">
        <v>567255</v>
      </c>
      <c r="Q8" s="294"/>
      <c r="R8" s="294">
        <v>88843</v>
      </c>
      <c r="S8" s="294"/>
      <c r="T8" s="294"/>
      <c r="U8" s="294">
        <v>0</v>
      </c>
      <c r="V8" s="294">
        <v>0</v>
      </c>
    </row>
    <row r="9" spans="1:22" hidden="1" x14ac:dyDescent="0.15">
      <c r="A9" s="316" t="s">
        <v>351</v>
      </c>
      <c r="B9" s="294">
        <f>SUM(E9:N9)+U9+C9+V9</f>
        <v>100</v>
      </c>
      <c r="C9" s="314">
        <f>C8/B8*100</f>
        <v>21.925446253222219</v>
      </c>
      <c r="D9" s="314">
        <f>D8/B8*100</f>
        <v>15.182404905227168</v>
      </c>
      <c r="E9" s="314">
        <f>E8/B8*100</f>
        <v>13.829307234777591</v>
      </c>
      <c r="F9" s="314">
        <f>F8/B8*100</f>
        <v>0.99515590098014817</v>
      </c>
      <c r="G9" s="314">
        <f>G8/B8*100</f>
        <v>10.923106019896018</v>
      </c>
      <c r="H9" s="314">
        <f>H8/B8*100</f>
        <v>10.443424351013697</v>
      </c>
      <c r="I9" s="314">
        <f>I8/B8*100</f>
        <v>10.635490666338757</v>
      </c>
      <c r="J9" s="314">
        <f>J8/B8*100</f>
        <v>6.2575341086344629</v>
      </c>
      <c r="K9" s="314">
        <f>K8/B8*100</f>
        <v>1.7351001756062547</v>
      </c>
      <c r="L9" s="314">
        <f>L8/B8*100</f>
        <v>6.987650758824933</v>
      </c>
      <c r="M9" s="294">
        <f>M8/B8*100</f>
        <v>0</v>
      </c>
      <c r="N9" s="314">
        <f>N8/B8*100</f>
        <v>16.267784530705921</v>
      </c>
      <c r="O9" s="314">
        <f>O8/B8*100</f>
        <v>5.6801248640834698</v>
      </c>
      <c r="P9" s="314">
        <f>P8/B8*100</f>
        <v>9.1539722483377766</v>
      </c>
      <c r="Q9" s="294">
        <f>Q8/N8*100</f>
        <v>0</v>
      </c>
      <c r="R9" s="314">
        <f>R8/B8*100</f>
        <v>1.4336874182846744</v>
      </c>
      <c r="S9" s="294">
        <f>S8/N8*100</f>
        <v>0</v>
      </c>
      <c r="T9" s="294">
        <f>T8/N8*100</f>
        <v>0</v>
      </c>
      <c r="U9" s="314">
        <f>U8/B8*100</f>
        <v>0</v>
      </c>
      <c r="V9" s="294">
        <f>V8/N8*100</f>
        <v>0</v>
      </c>
    </row>
    <row r="10" spans="1:22" ht="15.75" hidden="1" customHeight="1" x14ac:dyDescent="0.15">
      <c r="A10" s="81" t="s">
        <v>37</v>
      </c>
      <c r="B10" s="294">
        <f>SUM(E10:N10)+U10+V10+C10</f>
        <v>7885077</v>
      </c>
      <c r="C10" s="294">
        <v>1328601</v>
      </c>
      <c r="D10" s="294">
        <v>887749</v>
      </c>
      <c r="E10" s="294">
        <v>870763</v>
      </c>
      <c r="F10" s="294">
        <v>80193</v>
      </c>
      <c r="G10" s="294">
        <v>717120</v>
      </c>
      <c r="H10" s="294">
        <v>1175336</v>
      </c>
      <c r="I10" s="294">
        <v>826928</v>
      </c>
      <c r="J10" s="294">
        <v>651071</v>
      </c>
      <c r="K10" s="294">
        <v>138171</v>
      </c>
      <c r="L10" s="294">
        <v>460546</v>
      </c>
      <c r="M10" s="294">
        <v>0</v>
      </c>
      <c r="N10" s="294">
        <v>1571748</v>
      </c>
      <c r="O10" s="294">
        <v>386973</v>
      </c>
      <c r="P10" s="294">
        <v>1079900</v>
      </c>
      <c r="Q10" s="294">
        <v>0</v>
      </c>
      <c r="R10" s="294">
        <v>104875</v>
      </c>
      <c r="S10" s="294">
        <v>0</v>
      </c>
      <c r="T10" s="294">
        <v>0</v>
      </c>
      <c r="U10" s="294">
        <v>64600</v>
      </c>
      <c r="V10" s="294">
        <v>0</v>
      </c>
    </row>
    <row r="11" spans="1:22" ht="15.75" hidden="1" customHeight="1" x14ac:dyDescent="0.15">
      <c r="A11" s="316" t="s">
        <v>351</v>
      </c>
      <c r="B11" s="294">
        <f>SUM(E11:N11)+U11+C11+V11</f>
        <v>99.999999999999986</v>
      </c>
      <c r="C11" s="314">
        <f>C10/B10*100</f>
        <v>16.849562788036184</v>
      </c>
      <c r="D11" s="314">
        <f>D10/B10*100</f>
        <v>11.258596460123345</v>
      </c>
      <c r="E11" s="314">
        <f>E10/B10*100</f>
        <v>11.043176877029863</v>
      </c>
      <c r="F11" s="314">
        <f>F10/B10*100</f>
        <v>1.017022408278321</v>
      </c>
      <c r="G11" s="314">
        <f>G10/B10*100</f>
        <v>9.0946480294358576</v>
      </c>
      <c r="H11" s="314">
        <f>H10/B10*100</f>
        <v>14.905827806120344</v>
      </c>
      <c r="I11" s="314">
        <f>I10/B10*100</f>
        <v>10.487253326758889</v>
      </c>
      <c r="J11" s="314">
        <f>J10/B10*100</f>
        <v>8.2570024363744317</v>
      </c>
      <c r="K11" s="314">
        <f>K10/B10*100</f>
        <v>1.7523100915818577</v>
      </c>
      <c r="L11" s="314">
        <f>L10/B10*100</f>
        <v>5.8407292661821817</v>
      </c>
      <c r="M11" s="294">
        <f>M10/B10*100</f>
        <v>0</v>
      </c>
      <c r="N11" s="314">
        <f>N10/B10*100</f>
        <v>19.933197862240277</v>
      </c>
      <c r="O11" s="314">
        <f>O10/B10*100</f>
        <v>4.9076629181934432</v>
      </c>
      <c r="P11" s="314">
        <f>P10/B10*100</f>
        <v>13.695490862042311</v>
      </c>
      <c r="Q11" s="294">
        <f>Q10/N10*100</f>
        <v>0</v>
      </c>
      <c r="R11" s="314">
        <f>R10/B10*100</f>
        <v>1.3300440820045258</v>
      </c>
      <c r="S11" s="294">
        <f>S10/N10*100</f>
        <v>0</v>
      </c>
      <c r="T11" s="294">
        <f>T10/N10*100</f>
        <v>0</v>
      </c>
      <c r="U11" s="314">
        <f>U10/B10*100</f>
        <v>0.81926910796178665</v>
      </c>
      <c r="V11" s="294">
        <f>V10/N10*100</f>
        <v>0</v>
      </c>
    </row>
    <row r="12" spans="1:22" ht="15" hidden="1" customHeight="1" x14ac:dyDescent="0.15">
      <c r="A12" s="81" t="s">
        <v>264</v>
      </c>
      <c r="B12" s="294">
        <f>SUM(E12:N12)+U12+V12+C12</f>
        <v>8651606</v>
      </c>
      <c r="C12" s="294">
        <v>1347915</v>
      </c>
      <c r="D12" s="294">
        <v>868930</v>
      </c>
      <c r="E12" s="294">
        <v>1017601</v>
      </c>
      <c r="F12" s="294">
        <v>60559</v>
      </c>
      <c r="G12" s="294">
        <v>463745</v>
      </c>
      <c r="H12" s="294">
        <v>485617</v>
      </c>
      <c r="I12" s="294">
        <v>849401</v>
      </c>
      <c r="J12" s="294">
        <v>505050</v>
      </c>
      <c r="K12" s="294">
        <v>140207</v>
      </c>
      <c r="L12" s="294">
        <v>574352</v>
      </c>
      <c r="M12" s="294">
        <v>0</v>
      </c>
      <c r="N12" s="294">
        <v>3207159</v>
      </c>
      <c r="O12" s="294">
        <v>399160</v>
      </c>
      <c r="P12" s="294">
        <v>2749236</v>
      </c>
      <c r="Q12" s="294">
        <v>0</v>
      </c>
      <c r="R12" s="294">
        <v>58763</v>
      </c>
      <c r="S12" s="294">
        <v>0</v>
      </c>
      <c r="T12" s="294">
        <v>0</v>
      </c>
      <c r="U12" s="294">
        <v>0</v>
      </c>
      <c r="V12" s="294">
        <v>0</v>
      </c>
    </row>
    <row r="13" spans="1:22" ht="15" hidden="1" customHeight="1" x14ac:dyDescent="0.15">
      <c r="A13" s="316" t="s">
        <v>351</v>
      </c>
      <c r="B13" s="294">
        <f>SUM(E13:N13)+U13+C13+V13</f>
        <v>100</v>
      </c>
      <c r="C13" s="314">
        <f>C12/B12*100</f>
        <v>15.579939724485836</v>
      </c>
      <c r="D13" s="314">
        <f>D12/B12*100</f>
        <v>10.043568789424761</v>
      </c>
      <c r="E13" s="314">
        <f>E12/B12*100</f>
        <v>11.761989623660625</v>
      </c>
      <c r="F13" s="314">
        <f>F12/B12*100</f>
        <v>0.69997408573622055</v>
      </c>
      <c r="G13" s="314">
        <f>G12/B12*100</f>
        <v>5.3602186692274243</v>
      </c>
      <c r="H13" s="314">
        <f>H12/B12*100</f>
        <v>5.6130272229225415</v>
      </c>
      <c r="I13" s="314">
        <f>I12/B12*100</f>
        <v>9.8178419128194232</v>
      </c>
      <c r="J13" s="314">
        <f>J12/B12*100</f>
        <v>5.8376444789556992</v>
      </c>
      <c r="K13" s="314">
        <f>K12/B12*100</f>
        <v>1.6205892871219516</v>
      </c>
      <c r="L13" s="314">
        <f>L12/B12*100</f>
        <v>6.6386749465937314</v>
      </c>
      <c r="M13" s="294">
        <f>M12/B12*100</f>
        <v>0</v>
      </c>
      <c r="N13" s="314">
        <f>N12/B12*100</f>
        <v>37.070100048476547</v>
      </c>
      <c r="O13" s="314">
        <f>O12/B12*100</f>
        <v>4.6137098707453852</v>
      </c>
      <c r="P13" s="314">
        <f>P12/B12*100</f>
        <v>31.777175243532817</v>
      </c>
      <c r="Q13" s="294">
        <f>Q12/N12*100</f>
        <v>0</v>
      </c>
      <c r="R13" s="314">
        <f>R12/B12*100</f>
        <v>0.67921493419834422</v>
      </c>
      <c r="S13" s="294">
        <f>S12/N12*100</f>
        <v>0</v>
      </c>
      <c r="T13" s="294">
        <f>T12/N12*100</f>
        <v>0</v>
      </c>
      <c r="U13" s="314">
        <f>U12/B12*100</f>
        <v>0</v>
      </c>
      <c r="V13" s="294">
        <f>V12/N12*100</f>
        <v>0</v>
      </c>
    </row>
    <row r="14" spans="1:22" ht="15" hidden="1" customHeight="1" x14ac:dyDescent="0.15">
      <c r="A14" s="81" t="s">
        <v>132</v>
      </c>
      <c r="B14" s="294">
        <v>6768158</v>
      </c>
      <c r="C14" s="294">
        <v>1352829</v>
      </c>
      <c r="D14" s="294">
        <v>869376</v>
      </c>
      <c r="E14" s="294">
        <v>1048171</v>
      </c>
      <c r="F14" s="294">
        <v>44441</v>
      </c>
      <c r="G14" s="294">
        <v>512265</v>
      </c>
      <c r="H14" s="294">
        <v>494311</v>
      </c>
      <c r="I14" s="294">
        <v>808383</v>
      </c>
      <c r="J14" s="294">
        <v>186167</v>
      </c>
      <c r="K14" s="294">
        <v>141204</v>
      </c>
      <c r="L14" s="294">
        <v>657900</v>
      </c>
      <c r="M14" s="294">
        <v>0</v>
      </c>
      <c r="N14" s="294">
        <v>1442306</v>
      </c>
      <c r="O14" s="294">
        <v>389250</v>
      </c>
      <c r="P14" s="294">
        <v>986788</v>
      </c>
      <c r="Q14" s="294">
        <v>0</v>
      </c>
      <c r="R14" s="294">
        <v>66268</v>
      </c>
      <c r="S14" s="294">
        <v>0</v>
      </c>
      <c r="T14" s="294">
        <v>0</v>
      </c>
      <c r="U14" s="294">
        <v>80181</v>
      </c>
      <c r="V14" s="294">
        <v>0</v>
      </c>
    </row>
    <row r="15" spans="1:22" ht="15" hidden="1" customHeight="1" x14ac:dyDescent="0.15">
      <c r="A15" s="316" t="s">
        <v>351</v>
      </c>
      <c r="B15" s="294">
        <f>ROUNDDOWN(SUM(E15:N15)+U15+C15+V15,-1)</f>
        <v>100</v>
      </c>
      <c r="C15" s="314">
        <f>C14/B14*100</f>
        <v>19.988141529792891</v>
      </c>
      <c r="D15" s="314">
        <f>D14/B14*100</f>
        <v>12.845090200317427</v>
      </c>
      <c r="E15" s="314">
        <f>E14/B14*100</f>
        <v>15.486798623790992</v>
      </c>
      <c r="F15" s="314">
        <f>F14/B14*100</f>
        <v>0.65661883188897185</v>
      </c>
      <c r="G15" s="314">
        <f>G14/B14*100</f>
        <v>7.568750611318471</v>
      </c>
      <c r="H15" s="314">
        <f>H14/B14*100</f>
        <v>7.303479026346607</v>
      </c>
      <c r="I15" s="314">
        <f>I14/B14*100</f>
        <v>11.94391442989363</v>
      </c>
      <c r="J15" s="314">
        <f>J14/B14*100</f>
        <v>2.7506302305590382</v>
      </c>
      <c r="K15" s="314">
        <f>K14/B14*100</f>
        <v>2.0862988127641229</v>
      </c>
      <c r="L15" s="314">
        <f>L14/B14*100</f>
        <v>9.7205177538704035</v>
      </c>
      <c r="M15" s="294">
        <f>M14/B14*100</f>
        <v>0</v>
      </c>
      <c r="N15" s="314">
        <f>N14/B14*100</f>
        <v>21.310170359498109</v>
      </c>
      <c r="O15" s="314">
        <v>5.7</v>
      </c>
      <c r="P15" s="314">
        <f>P14/B14*100</f>
        <v>14.579860576540915</v>
      </c>
      <c r="Q15" s="294">
        <f>Q14/N14*100</f>
        <v>0</v>
      </c>
      <c r="R15" s="314">
        <f>R14/B14*100</f>
        <v>0.97911425826642928</v>
      </c>
      <c r="S15" s="294">
        <f>S14/N14*100</f>
        <v>0</v>
      </c>
      <c r="T15" s="294">
        <f>T14/N14*100</f>
        <v>0</v>
      </c>
      <c r="U15" s="314">
        <f>U14/B14*100</f>
        <v>1.1846797902767636</v>
      </c>
      <c r="V15" s="294">
        <f>V14/N14*100</f>
        <v>0</v>
      </c>
    </row>
    <row r="16" spans="1:22" ht="15" hidden="1" customHeight="1" x14ac:dyDescent="0.15">
      <c r="A16" s="81" t="s">
        <v>197</v>
      </c>
      <c r="B16" s="302">
        <v>7158989</v>
      </c>
      <c r="C16" s="302">
        <v>1281822</v>
      </c>
      <c r="D16" s="302">
        <v>826760</v>
      </c>
      <c r="E16" s="302">
        <v>1046130</v>
      </c>
      <c r="F16" s="302">
        <v>63800</v>
      </c>
      <c r="G16" s="302">
        <v>558105</v>
      </c>
      <c r="H16" s="302">
        <v>519687</v>
      </c>
      <c r="I16" s="302">
        <v>827924</v>
      </c>
      <c r="J16" s="302">
        <v>442928</v>
      </c>
      <c r="K16" s="302">
        <v>142538</v>
      </c>
      <c r="L16" s="302">
        <v>786860</v>
      </c>
      <c r="M16" s="302">
        <v>0</v>
      </c>
      <c r="N16" s="302">
        <v>1488139</v>
      </c>
      <c r="O16" s="302">
        <v>336386</v>
      </c>
      <c r="P16" s="302">
        <v>1087067</v>
      </c>
      <c r="Q16" s="302">
        <v>0</v>
      </c>
      <c r="R16" s="302">
        <v>64686</v>
      </c>
      <c r="S16" s="302">
        <v>0</v>
      </c>
      <c r="T16" s="302">
        <v>0</v>
      </c>
      <c r="U16" s="302">
        <v>1056</v>
      </c>
      <c r="V16" s="302">
        <v>0</v>
      </c>
    </row>
    <row r="17" spans="1:22" ht="15" hidden="1" customHeight="1" x14ac:dyDescent="0.15">
      <c r="A17" s="316" t="s">
        <v>351</v>
      </c>
      <c r="B17" s="294">
        <f>SUM(E17:N17)+U17+C17+V17</f>
        <v>100</v>
      </c>
      <c r="C17" s="314">
        <f>C16/B16*100</f>
        <v>17.905070115347293</v>
      </c>
      <c r="D17" s="314">
        <f>D16/B16*100</f>
        <v>11.548558043600849</v>
      </c>
      <c r="E17" s="314">
        <f>E16/B16*100</f>
        <v>14.612817536107404</v>
      </c>
      <c r="F17" s="314">
        <f>F16/B16*100</f>
        <v>0.89118728915493517</v>
      </c>
      <c r="G17" s="314">
        <f>G16/B16*100</f>
        <v>7.7958633544485121</v>
      </c>
      <c r="H17" s="314">
        <f>H16/B16*100</f>
        <v>7.2592233344680377</v>
      </c>
      <c r="I17" s="314">
        <f>I16/B16*100</f>
        <v>11.564817322669443</v>
      </c>
      <c r="J17" s="314">
        <f>J16/B16*100</f>
        <v>6.1870188653733091</v>
      </c>
      <c r="K17" s="314">
        <f>K16/B16*100</f>
        <v>1.9910353263568361</v>
      </c>
      <c r="L17" s="314">
        <f>L16/B16*100</f>
        <v>10.991216776558813</v>
      </c>
      <c r="M17" s="294">
        <f>M16/B16*100</f>
        <v>0</v>
      </c>
      <c r="N17" s="314">
        <f>N16/B16*100</f>
        <v>20.786999393350094</v>
      </c>
      <c r="O17" s="314">
        <f>O16/B16*100</f>
        <v>4.6987919662957998</v>
      </c>
      <c r="P17" s="314">
        <f>P16/B16*100</f>
        <v>15.184644088711408</v>
      </c>
      <c r="Q17" s="294">
        <f>Q16/N16*100</f>
        <v>0</v>
      </c>
      <c r="R17" s="314">
        <f>R16/B16*100</f>
        <v>0.90356333834288616</v>
      </c>
      <c r="S17" s="294">
        <f>S16/N16*100</f>
        <v>0</v>
      </c>
      <c r="T17" s="294">
        <f>T16/N16*100</f>
        <v>0</v>
      </c>
      <c r="U17" s="314">
        <f>U16/B16*100</f>
        <v>1.4750686165323063E-2</v>
      </c>
      <c r="V17" s="294">
        <f>V16/N16*100</f>
        <v>0</v>
      </c>
    </row>
    <row r="18" spans="1:22" ht="15" customHeight="1" x14ac:dyDescent="0.15">
      <c r="A18" s="81" t="s">
        <v>625</v>
      </c>
      <c r="B18" s="295">
        <v>6616303</v>
      </c>
      <c r="C18" s="295">
        <v>1294822</v>
      </c>
      <c r="D18" s="295">
        <v>840154</v>
      </c>
      <c r="E18" s="295">
        <v>1053936</v>
      </c>
      <c r="F18" s="295">
        <v>75111</v>
      </c>
      <c r="G18" s="295">
        <v>676161</v>
      </c>
      <c r="H18" s="295">
        <v>495160</v>
      </c>
      <c r="I18" s="295">
        <v>860906</v>
      </c>
      <c r="J18" s="295">
        <v>212221</v>
      </c>
      <c r="K18" s="295">
        <v>142220</v>
      </c>
      <c r="L18" s="295">
        <v>828705</v>
      </c>
      <c r="M18" s="295">
        <v>0</v>
      </c>
      <c r="N18" s="295">
        <v>977061</v>
      </c>
      <c r="O18" s="295">
        <v>405780</v>
      </c>
      <c r="P18" s="295">
        <v>537467</v>
      </c>
      <c r="Q18" s="295">
        <v>0</v>
      </c>
      <c r="R18" s="295">
        <v>33814</v>
      </c>
      <c r="S18" s="295">
        <v>0</v>
      </c>
      <c r="T18" s="295">
        <v>0</v>
      </c>
      <c r="U18" s="295">
        <v>0</v>
      </c>
      <c r="V18" s="295">
        <v>0</v>
      </c>
    </row>
    <row r="19" spans="1:22" ht="15" customHeight="1" x14ac:dyDescent="0.15">
      <c r="A19" s="81" t="s">
        <v>351</v>
      </c>
      <c r="B19" s="294">
        <f>SUM(E19:N19)+U19+C19+V19</f>
        <v>99.999999999999986</v>
      </c>
      <c r="C19" s="314">
        <f>C18/B18*100</f>
        <v>19.570173856910724</v>
      </c>
      <c r="D19" s="314">
        <f>D18/B18*100</f>
        <v>12.698239485102178</v>
      </c>
      <c r="E19" s="314">
        <f>E18/B18*100</f>
        <v>15.929379292332893</v>
      </c>
      <c r="F19" s="314">
        <f>F18/B18*100</f>
        <v>1.1352412366845956</v>
      </c>
      <c r="G19" s="314">
        <f>G18/B18*100</f>
        <v>10.219619627456602</v>
      </c>
      <c r="H19" s="314">
        <f>H18/B18*100</f>
        <v>7.4839377821723101</v>
      </c>
      <c r="I19" s="314">
        <f>I18/B18*100</f>
        <v>13.011888965786483</v>
      </c>
      <c r="J19" s="314">
        <f>J18/B18*100</f>
        <v>3.2075465709475517</v>
      </c>
      <c r="K19" s="314">
        <f>K18/B18*100</f>
        <v>2.1495387983289156</v>
      </c>
      <c r="L19" s="314">
        <f>L18/B18*100</f>
        <v>12.525197228724258</v>
      </c>
      <c r="M19" s="294">
        <f>M18/B18*100</f>
        <v>0</v>
      </c>
      <c r="N19" s="314">
        <f>N18/B18*100</f>
        <v>14.767476640655666</v>
      </c>
      <c r="O19" s="314">
        <f>O18/B18*100</f>
        <v>6.1330322991555857</v>
      </c>
      <c r="P19" s="314">
        <f>P18/B18*100</f>
        <v>8.1233734307512826</v>
      </c>
      <c r="Q19" s="294">
        <f>Q18/N18*100</f>
        <v>0</v>
      </c>
      <c r="R19" s="314">
        <f>R18/B18*100</f>
        <v>0.51107091074879729</v>
      </c>
      <c r="S19" s="294">
        <f>S18/N18*100</f>
        <v>0</v>
      </c>
      <c r="T19" s="294">
        <f>T18/N18*100</f>
        <v>0</v>
      </c>
      <c r="U19" s="314">
        <f>U18/B18*100</f>
        <v>0</v>
      </c>
      <c r="V19" s="294">
        <f>V18/N18*100</f>
        <v>0</v>
      </c>
    </row>
    <row r="20" spans="1:22" ht="15" customHeight="1" x14ac:dyDescent="0.15">
      <c r="A20" s="81" t="s">
        <v>34</v>
      </c>
      <c r="B20" s="302">
        <v>7423113</v>
      </c>
      <c r="C20" s="302">
        <v>1246328</v>
      </c>
      <c r="D20" s="302">
        <v>814501</v>
      </c>
      <c r="E20" s="302">
        <v>1060192</v>
      </c>
      <c r="F20" s="302">
        <v>99207</v>
      </c>
      <c r="G20" s="302">
        <v>712620</v>
      </c>
      <c r="H20" s="302">
        <v>508748</v>
      </c>
      <c r="I20" s="302">
        <v>814931</v>
      </c>
      <c r="J20" s="302">
        <v>257852</v>
      </c>
      <c r="K20" s="302">
        <v>143685</v>
      </c>
      <c r="L20" s="302">
        <v>910352</v>
      </c>
      <c r="M20" s="302">
        <v>0</v>
      </c>
      <c r="N20" s="302">
        <v>1660776</v>
      </c>
      <c r="O20" s="302">
        <v>585305</v>
      </c>
      <c r="P20" s="302">
        <v>1017757</v>
      </c>
      <c r="Q20" s="302">
        <v>0</v>
      </c>
      <c r="R20" s="302">
        <v>57714</v>
      </c>
      <c r="S20" s="302">
        <v>0</v>
      </c>
      <c r="T20" s="302">
        <v>0</v>
      </c>
      <c r="U20" s="302">
        <v>8422</v>
      </c>
      <c r="V20" s="302">
        <v>0</v>
      </c>
    </row>
    <row r="21" spans="1:22" ht="15" customHeight="1" x14ac:dyDescent="0.15">
      <c r="A21" s="316" t="s">
        <v>351</v>
      </c>
      <c r="B21" s="294">
        <f>SUM(E21:N21)+U21+C21+V21</f>
        <v>100</v>
      </c>
      <c r="C21" s="314">
        <f>C20/B20*100</f>
        <v>16.789829280518834</v>
      </c>
      <c r="D21" s="314">
        <f>D20/B20*100</f>
        <v>10.972499004124012</v>
      </c>
      <c r="E21" s="314">
        <f>E20/B20*100</f>
        <v>14.282309861105441</v>
      </c>
      <c r="F21" s="314">
        <f>F20/B20*100</f>
        <v>1.3364608621746699</v>
      </c>
      <c r="G21" s="314">
        <f>G20/B20*100</f>
        <v>9.6000155190955603</v>
      </c>
      <c r="H21" s="314">
        <f>H20/B20*100</f>
        <v>6.8535666909556676</v>
      </c>
      <c r="I21" s="314">
        <f>I20/B20*100</f>
        <v>10.978291722084792</v>
      </c>
      <c r="J21" s="314">
        <f>J20/B20*100</f>
        <v>3.4736370037745621</v>
      </c>
      <c r="K21" s="314">
        <f>K20/B20*100</f>
        <v>1.9356434423132181</v>
      </c>
      <c r="L21" s="314">
        <f>L20/B20*100</f>
        <v>12.26374972333036</v>
      </c>
      <c r="M21" s="294">
        <f>M20/B20*100</f>
        <v>0</v>
      </c>
      <c r="N21" s="314">
        <f>N20/B20*100</f>
        <v>22.373039451238313</v>
      </c>
      <c r="O21" s="314">
        <f>O20/B20*100</f>
        <v>7.8848995024055277</v>
      </c>
      <c r="P21" s="314">
        <f>P20/B20*100</f>
        <v>13.710649426999158</v>
      </c>
      <c r="Q21" s="294">
        <f>Q20/N20*100</f>
        <v>0</v>
      </c>
      <c r="R21" s="314">
        <f>R20/B20*100</f>
        <v>0.77749052183362966</v>
      </c>
      <c r="S21" s="294">
        <f>S20/N20*100</f>
        <v>0</v>
      </c>
      <c r="T21" s="294">
        <f>T20/N20*100</f>
        <v>0</v>
      </c>
      <c r="U21" s="314">
        <f>U20/B20*100</f>
        <v>0.11345644340858074</v>
      </c>
      <c r="V21" s="294">
        <f>V20/N20*100</f>
        <v>0</v>
      </c>
    </row>
    <row r="22" spans="1:22" ht="15" customHeight="1" x14ac:dyDescent="0.15">
      <c r="A22" s="81" t="s">
        <v>52</v>
      </c>
      <c r="B22" s="302">
        <v>6424216</v>
      </c>
      <c r="C22" s="302">
        <v>1245879</v>
      </c>
      <c r="D22" s="302">
        <v>823364</v>
      </c>
      <c r="E22" s="302">
        <v>1031022</v>
      </c>
      <c r="F22" s="302">
        <v>58527</v>
      </c>
      <c r="G22" s="302">
        <v>695801</v>
      </c>
      <c r="H22" s="302">
        <v>507894</v>
      </c>
      <c r="I22" s="302">
        <v>883951</v>
      </c>
      <c r="J22" s="302">
        <v>165191</v>
      </c>
      <c r="K22" s="302">
        <v>123180</v>
      </c>
      <c r="L22" s="302">
        <v>818309</v>
      </c>
      <c r="M22" s="302">
        <v>0</v>
      </c>
      <c r="N22" s="302">
        <v>882003</v>
      </c>
      <c r="O22" s="302">
        <v>518017</v>
      </c>
      <c r="P22" s="302">
        <v>327314</v>
      </c>
      <c r="Q22" s="302">
        <v>0</v>
      </c>
      <c r="R22" s="302">
        <v>36672</v>
      </c>
      <c r="S22" s="302">
        <v>0</v>
      </c>
      <c r="T22" s="302">
        <v>0</v>
      </c>
      <c r="U22" s="302">
        <v>11459</v>
      </c>
      <c r="V22" s="302">
        <v>0</v>
      </c>
    </row>
    <row r="23" spans="1:22" ht="15" customHeight="1" x14ac:dyDescent="0.15">
      <c r="A23" s="316" t="s">
        <v>351</v>
      </c>
      <c r="B23" s="294">
        <f>SUM(E23:N23)+U23+C23+V23</f>
        <v>99.98443389823754</v>
      </c>
      <c r="C23" s="314">
        <f>C22/B22*100</f>
        <v>19.393479297707302</v>
      </c>
      <c r="D23" s="314">
        <f>D22/B22*100</f>
        <v>12.816567811543072</v>
      </c>
      <c r="E23" s="314">
        <f>E22/B22*100</f>
        <v>16.048993371331225</v>
      </c>
      <c r="F23" s="314">
        <f>F22/B22*100</f>
        <v>0.91103723785128032</v>
      </c>
      <c r="G23" s="314">
        <f>G22/B22*100</f>
        <v>10.830909172418862</v>
      </c>
      <c r="H23" s="314">
        <f>H22/B22*100</f>
        <v>7.9059296885409829</v>
      </c>
      <c r="I23" s="314">
        <f>I22/B22*100</f>
        <v>13.759671219025012</v>
      </c>
      <c r="J23" s="314">
        <f>J22/B22*100</f>
        <v>2.5713799162419195</v>
      </c>
      <c r="K23" s="314">
        <f>K22/B22*100</f>
        <v>1.9174324150993678</v>
      </c>
      <c r="L23" s="314">
        <f>L22/B22*100</f>
        <v>12.737881167133857</v>
      </c>
      <c r="M23" s="294">
        <f>M22/B22*100</f>
        <v>0</v>
      </c>
      <c r="N23" s="314">
        <f>N22/B22*100</f>
        <v>13.729348452791749</v>
      </c>
      <c r="O23" s="314">
        <f>O22/B22*100</f>
        <v>8.0635053366823275</v>
      </c>
      <c r="P23" s="314">
        <f>P22/B22*100</f>
        <v>5.0950030322766233</v>
      </c>
      <c r="Q23" s="294">
        <f>Q22/N22*100</f>
        <v>0</v>
      </c>
      <c r="R23" s="314">
        <f>R22/B22*100</f>
        <v>0.57084008383279761</v>
      </c>
      <c r="S23" s="294">
        <f>S22/N22*100</f>
        <v>0</v>
      </c>
      <c r="T23" s="294">
        <f>T22/N22*100</f>
        <v>0</v>
      </c>
      <c r="U23" s="314">
        <f>U22/B22*100</f>
        <v>0.1783719600959868</v>
      </c>
      <c r="V23" s="294">
        <f>V22/N22*100</f>
        <v>0</v>
      </c>
    </row>
    <row r="24" spans="1:22" ht="15" customHeight="1" x14ac:dyDescent="0.15">
      <c r="A24" s="81" t="s">
        <v>180</v>
      </c>
      <c r="B24" s="302">
        <v>6235265</v>
      </c>
      <c r="C24" s="302">
        <v>1171694</v>
      </c>
      <c r="D24" s="302">
        <v>771022</v>
      </c>
      <c r="E24" s="302">
        <v>974634</v>
      </c>
      <c r="F24" s="302">
        <v>36862</v>
      </c>
      <c r="G24" s="302">
        <v>713411</v>
      </c>
      <c r="H24" s="302">
        <v>501813</v>
      </c>
      <c r="I24" s="302">
        <v>867497</v>
      </c>
      <c r="J24" s="302">
        <v>114047</v>
      </c>
      <c r="K24" s="302">
        <v>123000</v>
      </c>
      <c r="L24" s="302">
        <v>929006</v>
      </c>
      <c r="M24" s="302">
        <v>0</v>
      </c>
      <c r="N24" s="302">
        <v>803301</v>
      </c>
      <c r="O24" s="302">
        <v>600569</v>
      </c>
      <c r="P24" s="302">
        <v>190821</v>
      </c>
      <c r="Q24" s="302">
        <v>0</v>
      </c>
      <c r="R24" s="302">
        <v>11911</v>
      </c>
      <c r="S24" s="302">
        <v>0</v>
      </c>
      <c r="T24" s="302">
        <v>0</v>
      </c>
      <c r="U24" s="302">
        <v>0</v>
      </c>
      <c r="V24" s="302">
        <v>0</v>
      </c>
    </row>
    <row r="25" spans="1:22" ht="15" customHeight="1" x14ac:dyDescent="0.15">
      <c r="A25" s="316" t="s">
        <v>351</v>
      </c>
      <c r="B25" s="294">
        <f>SUM(E25:N25)+U25+C25+V25</f>
        <v>100</v>
      </c>
      <c r="C25" s="314">
        <f>C24/B24*100</f>
        <v>18.791406620247898</v>
      </c>
      <c r="D25" s="314">
        <f>D24/B24*100</f>
        <v>12.365504914386156</v>
      </c>
      <c r="E25" s="314">
        <f>E24/B24*100</f>
        <v>15.630995635309805</v>
      </c>
      <c r="F25" s="314">
        <f>F24/B24*100</f>
        <v>0.59118577959397078</v>
      </c>
      <c r="G25" s="314">
        <f>G24/B24*100</f>
        <v>11.441550599693837</v>
      </c>
      <c r="H25" s="314">
        <f>H24/B24*100</f>
        <v>8.0479819221797317</v>
      </c>
      <c r="I25" s="314">
        <f>I24/B24*100</f>
        <v>13.912752705779145</v>
      </c>
      <c r="J25" s="314">
        <f>J24/B24*100</f>
        <v>1.8290642017620742</v>
      </c>
      <c r="K25" s="314">
        <f>K24/B24*100</f>
        <v>1.9726507213406328</v>
      </c>
      <c r="L25" s="314">
        <f>L24/B24*100</f>
        <v>14.899222406746146</v>
      </c>
      <c r="M25" s="294">
        <f>M24/B24*100</f>
        <v>0</v>
      </c>
      <c r="N25" s="314">
        <f>N24/B24*100</f>
        <v>12.883189407346759</v>
      </c>
      <c r="O25" s="314">
        <f>O24/B24*100</f>
        <v>9.6318119598766039</v>
      </c>
      <c r="P25" s="314">
        <f>P24/B24*100</f>
        <v>3.0603510837149663</v>
      </c>
      <c r="Q25" s="294">
        <f>Q24/N24*100</f>
        <v>0</v>
      </c>
      <c r="R25" s="314">
        <f>R24/B24*100</f>
        <v>0.19102636375518922</v>
      </c>
      <c r="S25" s="294">
        <f>S24/N24*100</f>
        <v>0</v>
      </c>
      <c r="T25" s="294">
        <f>T24/N24*100</f>
        <v>0</v>
      </c>
      <c r="U25" s="314">
        <f>U24/B24*100</f>
        <v>0</v>
      </c>
      <c r="V25" s="294">
        <f>V24/N24*100</f>
        <v>0</v>
      </c>
    </row>
    <row r="26" spans="1:22" ht="15" customHeight="1" x14ac:dyDescent="0.15">
      <c r="A26" s="81" t="s">
        <v>84</v>
      </c>
      <c r="B26" s="302">
        <f>C26+E26+F26+G26+H26+I26+J26+K26+L26+N26</f>
        <v>6363925</v>
      </c>
      <c r="C26" s="302">
        <v>1153817</v>
      </c>
      <c r="D26" s="302">
        <v>762955</v>
      </c>
      <c r="E26" s="302">
        <v>1126374</v>
      </c>
      <c r="F26" s="302">
        <v>40146</v>
      </c>
      <c r="G26" s="302">
        <v>716067</v>
      </c>
      <c r="H26" s="302">
        <v>539672</v>
      </c>
      <c r="I26" s="302">
        <v>828611</v>
      </c>
      <c r="J26" s="302">
        <v>133637</v>
      </c>
      <c r="K26" s="302">
        <v>123000</v>
      </c>
      <c r="L26" s="302">
        <v>976213</v>
      </c>
      <c r="M26" s="302">
        <v>0</v>
      </c>
      <c r="N26" s="302">
        <v>726388</v>
      </c>
      <c r="O26" s="302">
        <v>558759</v>
      </c>
      <c r="P26" s="302">
        <v>139266</v>
      </c>
      <c r="Q26" s="302">
        <v>0</v>
      </c>
      <c r="R26" s="302">
        <v>28363</v>
      </c>
      <c r="S26" s="302">
        <v>0</v>
      </c>
      <c r="T26" s="302">
        <v>0</v>
      </c>
      <c r="U26" s="302">
        <v>0</v>
      </c>
      <c r="V26" s="302">
        <v>0</v>
      </c>
    </row>
    <row r="27" spans="1:22" ht="15" customHeight="1" x14ac:dyDescent="0.15">
      <c r="A27" s="316" t="s">
        <v>351</v>
      </c>
      <c r="B27" s="294">
        <f>SUM(E27:N27)+U27+C27+V27</f>
        <v>100.06020576923832</v>
      </c>
      <c r="C27" s="314">
        <f>C26/B26*100</f>
        <v>18.130587648345951</v>
      </c>
      <c r="D27" s="314">
        <f>D26/B26*100</f>
        <v>11.988749081738078</v>
      </c>
      <c r="E27" s="314">
        <f>E26/B26*100</f>
        <v>17.699360064739921</v>
      </c>
      <c r="F27" s="314">
        <f>F26/B26*100</f>
        <v>0.63083710131719029</v>
      </c>
      <c r="G27" s="314">
        <f>G26/B26*100</f>
        <v>11.251971071312122</v>
      </c>
      <c r="H27" s="314">
        <f>H26/B26*100</f>
        <v>8.4801753634745847</v>
      </c>
      <c r="I27" s="314">
        <f>I26/B26*100</f>
        <v>13.020439430068709</v>
      </c>
      <c r="J27" s="314">
        <f>J26/B26*100</f>
        <v>2.0999147538665208</v>
      </c>
      <c r="K27" s="314">
        <f>K26/B26*100</f>
        <v>1.9327694779558213</v>
      </c>
      <c r="L27" s="314">
        <f>ROUNDUP(L26/B26*100,1)</f>
        <v>15.4</v>
      </c>
      <c r="M27" s="294">
        <f>M26/B26*100</f>
        <v>0</v>
      </c>
      <c r="N27" s="314">
        <f>N26/B26*100</f>
        <v>11.414150858157505</v>
      </c>
      <c r="O27" s="314">
        <f>O26/B26*100</f>
        <v>8.7801003311635508</v>
      </c>
      <c r="P27" s="314">
        <f>P26/B26*100</f>
        <v>2.1883664562357348</v>
      </c>
      <c r="Q27" s="294">
        <f>Q26/N26*100</f>
        <v>0</v>
      </c>
      <c r="R27" s="314">
        <f>R26/B26*100</f>
        <v>0.4456840707582192</v>
      </c>
      <c r="S27" s="294">
        <f>S26/N26*100</f>
        <v>0</v>
      </c>
      <c r="T27" s="294">
        <f>T26/N26*100</f>
        <v>0</v>
      </c>
      <c r="U27" s="314">
        <f>U26/B26*100</f>
        <v>0</v>
      </c>
      <c r="V27" s="294">
        <f>V26/N26*100</f>
        <v>0</v>
      </c>
    </row>
    <row r="28" spans="1:22" ht="15" customHeight="1" x14ac:dyDescent="0.15">
      <c r="A28" s="81" t="s">
        <v>63</v>
      </c>
      <c r="B28" s="302">
        <v>6032847</v>
      </c>
      <c r="C28" s="302">
        <v>1055991</v>
      </c>
      <c r="D28" s="302">
        <v>732937</v>
      </c>
      <c r="E28" s="302">
        <v>1139650</v>
      </c>
      <c r="F28" s="302">
        <v>32943</v>
      </c>
      <c r="G28" s="302">
        <v>715819</v>
      </c>
      <c r="H28" s="302">
        <v>578070</v>
      </c>
      <c r="I28" s="302">
        <v>905978</v>
      </c>
      <c r="J28" s="302">
        <v>209617</v>
      </c>
      <c r="K28" s="302">
        <v>114500</v>
      </c>
      <c r="L28" s="302">
        <v>1100903</v>
      </c>
      <c r="M28" s="302">
        <v>0</v>
      </c>
      <c r="N28" s="302">
        <v>179376</v>
      </c>
      <c r="O28" s="302">
        <v>117235</v>
      </c>
      <c r="P28" s="302">
        <v>59981</v>
      </c>
      <c r="Q28" s="302">
        <v>0</v>
      </c>
      <c r="R28" s="302">
        <v>2160</v>
      </c>
      <c r="S28" s="302">
        <v>0</v>
      </c>
      <c r="T28" s="302">
        <v>0</v>
      </c>
      <c r="U28" s="302">
        <v>0</v>
      </c>
      <c r="V28" s="302">
        <v>0</v>
      </c>
    </row>
    <row r="29" spans="1:22" ht="15" customHeight="1" x14ac:dyDescent="0.15">
      <c r="A29" s="316" t="s">
        <v>351</v>
      </c>
      <c r="B29" s="294">
        <f>SUM(E29:N29)+U29+C29+V29</f>
        <v>100.05151798147708</v>
      </c>
      <c r="C29" s="314">
        <f>C28/B28*100</f>
        <v>17.504024219410834</v>
      </c>
      <c r="D29" s="314">
        <f>D28/B28*100</f>
        <v>12.149106383768725</v>
      </c>
      <c r="E29" s="314">
        <f>E28/B28*100</f>
        <v>18.890749259843652</v>
      </c>
      <c r="F29" s="314">
        <f>F28/B28*100</f>
        <v>0.54606059129296658</v>
      </c>
      <c r="G29" s="314">
        <f>G28/B28*100</f>
        <v>11.865359754689617</v>
      </c>
      <c r="H29" s="314">
        <f>H28/B28*100</f>
        <v>9.58204310502156</v>
      </c>
      <c r="I29" s="314">
        <f>I28/B28*100</f>
        <v>15.017420464997702</v>
      </c>
      <c r="J29" s="314">
        <f>J28/B28*100</f>
        <v>3.474594996359099</v>
      </c>
      <c r="K29" s="314">
        <f>K28/B28*100</f>
        <v>1.8979430441381988</v>
      </c>
      <c r="L29" s="314">
        <f>ROUNDUP(L28/B28*100,1)</f>
        <v>18.3</v>
      </c>
      <c r="M29" s="294">
        <f>M28/B28*100</f>
        <v>0</v>
      </c>
      <c r="N29" s="314">
        <f>N28/B28*100</f>
        <v>2.9733225457234371</v>
      </c>
      <c r="O29" s="314">
        <v>2</v>
      </c>
      <c r="P29" s="314">
        <f>P28/B28*100</f>
        <v>0.99424036445810748</v>
      </c>
      <c r="Q29" s="294">
        <f>Q28/N28*100</f>
        <v>0</v>
      </c>
      <c r="R29" s="314">
        <f>R28/B28*100</f>
        <v>3.580399105099135E-2</v>
      </c>
      <c r="S29" s="294">
        <f>S28/N28*100</f>
        <v>0</v>
      </c>
      <c r="T29" s="294">
        <f>T28/N28*100</f>
        <v>0</v>
      </c>
      <c r="U29" s="314">
        <f>U28/B28*100</f>
        <v>0</v>
      </c>
      <c r="V29" s="294">
        <f>V28/N28*100</f>
        <v>0</v>
      </c>
    </row>
    <row r="30" spans="1:22" ht="15" customHeight="1" x14ac:dyDescent="0.15">
      <c r="A30" s="81" t="s">
        <v>182</v>
      </c>
      <c r="B30" s="302">
        <v>7453835</v>
      </c>
      <c r="C30" s="302">
        <v>1053829</v>
      </c>
      <c r="D30" s="302">
        <v>720996</v>
      </c>
      <c r="E30" s="302">
        <v>1244068</v>
      </c>
      <c r="F30" s="302">
        <v>27958</v>
      </c>
      <c r="G30" s="302">
        <v>1073732</v>
      </c>
      <c r="H30" s="302">
        <v>618174</v>
      </c>
      <c r="I30" s="302">
        <v>1261659</v>
      </c>
      <c r="J30" s="302">
        <v>125436</v>
      </c>
      <c r="K30" s="302">
        <v>113000</v>
      </c>
      <c r="L30" s="302">
        <v>1172191</v>
      </c>
      <c r="M30" s="302">
        <v>0</v>
      </c>
      <c r="N30" s="302">
        <v>733113</v>
      </c>
      <c r="O30" s="302">
        <v>227006</v>
      </c>
      <c r="P30" s="302">
        <v>504907</v>
      </c>
      <c r="Q30" s="302">
        <v>0</v>
      </c>
      <c r="R30" s="302">
        <v>1200</v>
      </c>
      <c r="S30" s="302">
        <v>0</v>
      </c>
      <c r="T30" s="302">
        <v>0</v>
      </c>
      <c r="U30" s="302">
        <v>30675</v>
      </c>
      <c r="V30" s="302">
        <v>0</v>
      </c>
    </row>
    <row r="31" spans="1:22" ht="15" customHeight="1" x14ac:dyDescent="0.15">
      <c r="A31" s="316" t="s">
        <v>351</v>
      </c>
      <c r="B31" s="294">
        <f>SUM(E31:N31)+U31+C31+V31</f>
        <v>100.03860777707048</v>
      </c>
      <c r="C31" s="314">
        <f>C30/B30*100</f>
        <v>14.138077915596467</v>
      </c>
      <c r="D31" s="314">
        <f>D30/B30*100</f>
        <v>9.672819427851568</v>
      </c>
      <c r="E31" s="314">
        <f>E30/B30*100</f>
        <v>16.690307740914577</v>
      </c>
      <c r="F31" s="314">
        <f>F30/B30*100</f>
        <v>0.37508208861612846</v>
      </c>
      <c r="G31" s="314">
        <f>G30/B30*100</f>
        <v>14.405094827025284</v>
      </c>
      <c r="H31" s="314">
        <f>H30/B30*100</f>
        <v>8.2933684472489659</v>
      </c>
      <c r="I31" s="314">
        <f>I30/B30*100</f>
        <v>16.926307062069391</v>
      </c>
      <c r="J31" s="314">
        <f>J30/B30*100</f>
        <v>1.6828384314919769</v>
      </c>
      <c r="K31" s="314">
        <f>K30/B30*100</f>
        <v>1.5159981405544931</v>
      </c>
      <c r="L31" s="314">
        <v>15.7</v>
      </c>
      <c r="M31" s="294">
        <f>M30/B30*100</f>
        <v>0</v>
      </c>
      <c r="N31" s="314">
        <v>9.9</v>
      </c>
      <c r="O31" s="314">
        <v>3.1</v>
      </c>
      <c r="P31" s="314">
        <f>P30/B30*100</f>
        <v>6.7737882579906854</v>
      </c>
      <c r="Q31" s="294">
        <f>Q30/N30*100</f>
        <v>0</v>
      </c>
      <c r="R31" s="314">
        <f>R30/B30*100</f>
        <v>1.6099095297923822E-2</v>
      </c>
      <c r="S31" s="294">
        <f>S30/N30*100</f>
        <v>0</v>
      </c>
      <c r="T31" s="294">
        <f>T30/N30*100</f>
        <v>0</v>
      </c>
      <c r="U31" s="314">
        <f>U30/B30*100</f>
        <v>0.41153312355317762</v>
      </c>
      <c r="V31" s="294">
        <f>V30/N30*100</f>
        <v>0</v>
      </c>
    </row>
    <row r="32" spans="1:22" ht="15" customHeight="1" x14ac:dyDescent="0.15">
      <c r="A32" s="81" t="s">
        <v>168</v>
      </c>
      <c r="B32" s="294">
        <v>7436490</v>
      </c>
      <c r="C32" s="294">
        <v>1050223</v>
      </c>
      <c r="D32" s="294">
        <v>697158</v>
      </c>
      <c r="E32" s="294">
        <v>1401950</v>
      </c>
      <c r="F32" s="294">
        <v>26387</v>
      </c>
      <c r="G32" s="294">
        <v>1303762</v>
      </c>
      <c r="H32" s="294">
        <v>647794</v>
      </c>
      <c r="I32" s="294">
        <v>865109</v>
      </c>
      <c r="J32" s="294">
        <v>168779</v>
      </c>
      <c r="K32" s="294">
        <v>143000</v>
      </c>
      <c r="L32" s="294">
        <v>962644</v>
      </c>
      <c r="M32" s="294">
        <v>0</v>
      </c>
      <c r="N32" s="294">
        <v>866842</v>
      </c>
      <c r="O32" s="294">
        <v>460614</v>
      </c>
      <c r="P32" s="294">
        <v>405952</v>
      </c>
      <c r="Q32" s="294">
        <v>0</v>
      </c>
      <c r="R32" s="294">
        <v>276</v>
      </c>
      <c r="S32" s="294">
        <v>0</v>
      </c>
      <c r="T32" s="294">
        <v>0</v>
      </c>
      <c r="U32" s="294">
        <v>0</v>
      </c>
      <c r="V32" s="294">
        <v>0</v>
      </c>
    </row>
    <row r="33" spans="1:22" ht="15" customHeight="1" x14ac:dyDescent="0.15">
      <c r="A33" s="81" t="s">
        <v>351</v>
      </c>
      <c r="B33" s="294">
        <f>SUM(E33:N33)+U33+C33+V33</f>
        <v>100.00000000000001</v>
      </c>
      <c r="C33" s="314">
        <f>C32/B32*100</f>
        <v>14.122563198498217</v>
      </c>
      <c r="D33" s="314">
        <f>D32/B32*100</f>
        <v>9.3748260267948993</v>
      </c>
      <c r="E33" s="314">
        <f>E32/B32*100</f>
        <v>18.852308010902995</v>
      </c>
      <c r="F33" s="314">
        <f>F32/B32*100</f>
        <v>0.35483137878219428</v>
      </c>
      <c r="G33" s="314">
        <f>G32/B32*100</f>
        <v>17.531953919120447</v>
      </c>
      <c r="H33" s="314">
        <f>H32/B32*100</f>
        <v>8.7110182357536949</v>
      </c>
      <c r="I33" s="314">
        <f>I32/B32*100</f>
        <v>11.633297429297961</v>
      </c>
      <c r="J33" s="314">
        <f>J32/B32*100</f>
        <v>2.2696056876295132</v>
      </c>
      <c r="K33" s="314">
        <f>K32/B32*100</f>
        <v>1.9229502090367903</v>
      </c>
      <c r="L33" s="314">
        <f>L32/B32*100</f>
        <v>12.944870496699384</v>
      </c>
      <c r="M33" s="294">
        <f>M32/E32*100</f>
        <v>0</v>
      </c>
      <c r="N33" s="314">
        <f>N32/B32*100</f>
        <v>11.656601434278805</v>
      </c>
      <c r="O33" s="314">
        <f>O32/B32*100</f>
        <v>6.1939705425543501</v>
      </c>
      <c r="P33" s="314">
        <f>P32/B32*100</f>
        <v>5.4589194633489724</v>
      </c>
      <c r="Q33" s="294">
        <f>Q32/H32*100</f>
        <v>0</v>
      </c>
      <c r="R33" s="314">
        <f>R32/B32*100</f>
        <v>3.7114283754835949E-3</v>
      </c>
      <c r="S33" s="294">
        <f>S32/K32*100</f>
        <v>0</v>
      </c>
      <c r="T33" s="294">
        <f>T32/K32*100</f>
        <v>0</v>
      </c>
      <c r="U33" s="314">
        <f>U32/K32*100</f>
        <v>0</v>
      </c>
      <c r="V33" s="314">
        <f>V32/N32*100</f>
        <v>0</v>
      </c>
    </row>
    <row r="34" spans="1:22" ht="15" customHeight="1" x14ac:dyDescent="0.15">
      <c r="A34" s="81" t="s">
        <v>5</v>
      </c>
      <c r="B34" s="294">
        <v>7356133</v>
      </c>
      <c r="C34" s="294">
        <v>1210293</v>
      </c>
      <c r="D34" s="294">
        <v>699778</v>
      </c>
      <c r="E34" s="294">
        <v>1537449</v>
      </c>
      <c r="F34" s="294">
        <v>51569</v>
      </c>
      <c r="G34" s="294">
        <v>1317371</v>
      </c>
      <c r="H34" s="294">
        <v>663427</v>
      </c>
      <c r="I34" s="294">
        <v>855644</v>
      </c>
      <c r="J34" s="294">
        <v>195160</v>
      </c>
      <c r="K34" s="294">
        <v>143000</v>
      </c>
      <c r="L34" s="294">
        <v>1013994</v>
      </c>
      <c r="M34" s="294">
        <v>0</v>
      </c>
      <c r="N34" s="294">
        <v>368226</v>
      </c>
      <c r="O34" s="294">
        <v>202136</v>
      </c>
      <c r="P34" s="294">
        <v>152934</v>
      </c>
      <c r="Q34" s="294">
        <v>0</v>
      </c>
      <c r="R34" s="294">
        <v>13156</v>
      </c>
      <c r="S34" s="294">
        <v>0</v>
      </c>
      <c r="T34" s="294">
        <v>0</v>
      </c>
      <c r="U34" s="294">
        <v>0</v>
      </c>
      <c r="V34" s="294">
        <v>0</v>
      </c>
    </row>
    <row r="35" spans="1:22" ht="15" customHeight="1" x14ac:dyDescent="0.15">
      <c r="A35" s="81" t="s">
        <v>351</v>
      </c>
      <c r="B35" s="81">
        <v>100</v>
      </c>
      <c r="C35" s="298">
        <f>C34/B34*100</f>
        <v>16.452842818366662</v>
      </c>
      <c r="D35" s="298">
        <f>D34/B34*100</f>
        <v>9.5128513853678278</v>
      </c>
      <c r="E35" s="298">
        <f>E34/B34*100</f>
        <v>20.900233859284491</v>
      </c>
      <c r="F35" s="298">
        <f>F34/B34*100</f>
        <v>0.70103408951415103</v>
      </c>
      <c r="G35" s="298">
        <f>G34/B34*100</f>
        <v>17.908471747316153</v>
      </c>
      <c r="H35" s="298">
        <f>H34/B34*100</f>
        <v>9.0186922938995266</v>
      </c>
      <c r="I35" s="298">
        <f>I34/B34*100</f>
        <v>11.631709214610449</v>
      </c>
      <c r="J35" s="298">
        <f>J34/B34*100</f>
        <v>2.6530243539642364</v>
      </c>
      <c r="K35" s="298">
        <f>K34/B34*100</f>
        <v>1.9439561519619071</v>
      </c>
      <c r="L35" s="298">
        <f>L34/B34*100</f>
        <v>13.784334785681555</v>
      </c>
      <c r="M35" s="326">
        <f>M34/E34*100</f>
        <v>0</v>
      </c>
      <c r="N35" s="298">
        <f>N34/B34*100</f>
        <v>5.0057006854008756</v>
      </c>
      <c r="O35" s="298">
        <f>O34/B34*100</f>
        <v>2.7478567883424621</v>
      </c>
      <c r="P35" s="298">
        <f>P34/B34*100</f>
        <v>2.0789999310779184</v>
      </c>
      <c r="Q35" s="326">
        <f>Q34/H34*100</f>
        <v>0</v>
      </c>
      <c r="R35" s="298">
        <f>R34/B34*100</f>
        <v>0.17884396598049546</v>
      </c>
      <c r="S35" s="81">
        <f>S34/K34*100</f>
        <v>0</v>
      </c>
      <c r="T35" s="81">
        <f>T34/K34*100</f>
        <v>0</v>
      </c>
      <c r="U35" s="81">
        <f>U34/K34*100</f>
        <v>0</v>
      </c>
      <c r="V35" s="81">
        <f>V34/N34*100</f>
        <v>0</v>
      </c>
    </row>
    <row r="36" spans="1:22" ht="15" customHeight="1" x14ac:dyDescent="0.15">
      <c r="A36" s="81" t="s">
        <v>291</v>
      </c>
      <c r="B36" s="304">
        <v>7548668</v>
      </c>
      <c r="C36" s="304">
        <v>1172789</v>
      </c>
      <c r="D36" s="304">
        <v>673084</v>
      </c>
      <c r="E36" s="304">
        <v>1444256</v>
      </c>
      <c r="F36" s="304">
        <v>12930</v>
      </c>
      <c r="G36" s="304">
        <v>1353015</v>
      </c>
      <c r="H36" s="304">
        <v>651593</v>
      </c>
      <c r="I36" s="304">
        <v>829743</v>
      </c>
      <c r="J36" s="304">
        <v>232133</v>
      </c>
      <c r="K36" s="304">
        <v>143000</v>
      </c>
      <c r="L36" s="304">
        <v>1065218</v>
      </c>
      <c r="M36" s="304">
        <v>0</v>
      </c>
      <c r="N36" s="304">
        <v>643991</v>
      </c>
      <c r="O36" s="304">
        <v>232471</v>
      </c>
      <c r="P36" s="304">
        <v>399706</v>
      </c>
      <c r="Q36" s="304">
        <v>0</v>
      </c>
      <c r="R36" s="304">
        <v>11814</v>
      </c>
      <c r="S36" s="304">
        <v>0</v>
      </c>
      <c r="T36" s="304">
        <v>0</v>
      </c>
      <c r="U36" s="304">
        <v>0</v>
      </c>
      <c r="V36" s="304">
        <v>0</v>
      </c>
    </row>
    <row r="37" spans="1:22" ht="15" customHeight="1" x14ac:dyDescent="0.15">
      <c r="A37" s="81" t="s">
        <v>351</v>
      </c>
      <c r="B37" s="81">
        <v>100</v>
      </c>
      <c r="C37" s="298">
        <f>C36/B36*100</f>
        <v>15.536370125166455</v>
      </c>
      <c r="D37" s="298">
        <f>D36/B36*100</f>
        <v>8.9165929671300947</v>
      </c>
      <c r="E37" s="298">
        <f>E36/B36*100</f>
        <v>19.13259398876729</v>
      </c>
      <c r="F37" s="298">
        <f>F36/B36*100</f>
        <v>0.17128849752035724</v>
      </c>
      <c r="G37" s="298">
        <f>G36/B36*100</f>
        <v>17.923890678461419</v>
      </c>
      <c r="H37" s="298">
        <f>H36/B36*100</f>
        <v>8.631893732775108</v>
      </c>
      <c r="I37" s="298">
        <f>I36/B36*100</f>
        <v>10.99191274540091</v>
      </c>
      <c r="J37" s="298">
        <f>J36/B36*100</f>
        <v>3.0751518016158612</v>
      </c>
      <c r="K37" s="298">
        <f>K36/B36*100</f>
        <v>1.8943739478276167</v>
      </c>
      <c r="L37" s="298">
        <f>L36/B36*100</f>
        <v>14.111337258440827</v>
      </c>
      <c r="M37" s="326">
        <f>M36/E36*100</f>
        <v>0</v>
      </c>
      <c r="N37" s="298">
        <f>N36/B36*100</f>
        <v>8.5311872240241584</v>
      </c>
      <c r="O37" s="298">
        <f>O36/B36*100</f>
        <v>3.0796294127652719</v>
      </c>
      <c r="P37" s="298">
        <f>P36/B36*100</f>
        <v>5.2950533789537433</v>
      </c>
      <c r="Q37" s="326">
        <f>Q36/H36*100</f>
        <v>0</v>
      </c>
      <c r="R37" s="298">
        <f>R36/B36*100</f>
        <v>0.1565044323051431</v>
      </c>
      <c r="S37" s="81">
        <f>S36/K36*100</f>
        <v>0</v>
      </c>
      <c r="T37" s="81">
        <f>T36/K36*100</f>
        <v>0</v>
      </c>
      <c r="U37" s="81">
        <f>U36/K36*100</f>
        <v>0</v>
      </c>
      <c r="V37" s="81">
        <f>V36/N36*100</f>
        <v>0</v>
      </c>
    </row>
    <row r="38" spans="1:22" ht="15" customHeight="1" x14ac:dyDescent="0.15">
      <c r="A38" s="81" t="s">
        <v>676</v>
      </c>
      <c r="B38" s="304">
        <v>9779926</v>
      </c>
      <c r="C38" s="304">
        <v>1126127</v>
      </c>
      <c r="D38" s="304">
        <v>636088</v>
      </c>
      <c r="E38" s="304">
        <v>1407741</v>
      </c>
      <c r="F38" s="304">
        <v>10180</v>
      </c>
      <c r="G38" s="304">
        <v>1324539</v>
      </c>
      <c r="H38" s="304">
        <v>664989</v>
      </c>
      <c r="I38" s="304">
        <v>832326</v>
      </c>
      <c r="J38" s="304">
        <v>1259810</v>
      </c>
      <c r="K38" s="304">
        <v>143000</v>
      </c>
      <c r="L38" s="304">
        <v>1059682</v>
      </c>
      <c r="M38" s="304">
        <v>0</v>
      </c>
      <c r="N38" s="304">
        <v>1945264</v>
      </c>
      <c r="O38" s="304">
        <v>639176</v>
      </c>
      <c r="P38" s="304">
        <v>1300456</v>
      </c>
      <c r="Q38" s="304">
        <v>0</v>
      </c>
      <c r="R38" s="304">
        <v>5632</v>
      </c>
      <c r="S38" s="304">
        <v>0</v>
      </c>
      <c r="T38" s="304">
        <v>0</v>
      </c>
      <c r="U38" s="304">
        <v>6268</v>
      </c>
      <c r="V38" s="304">
        <v>0</v>
      </c>
    </row>
    <row r="39" spans="1:22" ht="15" customHeight="1" x14ac:dyDescent="0.15">
      <c r="A39" s="81" t="s">
        <v>351</v>
      </c>
      <c r="B39" s="81">
        <v>100</v>
      </c>
      <c r="C39" s="298">
        <f>C38/B38*100</f>
        <v>11.514678127421414</v>
      </c>
      <c r="D39" s="298">
        <f>D38/B38*100</f>
        <v>6.5040164925583284</v>
      </c>
      <c r="E39" s="298">
        <f>E38/B38*100</f>
        <v>14.394188667685215</v>
      </c>
      <c r="F39" s="298">
        <f>F38/B38*100</f>
        <v>0.10409076714895389</v>
      </c>
      <c r="G39" s="298">
        <f>G38/B38*100</f>
        <v>13.543446034254247</v>
      </c>
      <c r="H39" s="298">
        <f>H38/B38*100</f>
        <v>6.7995299759936829</v>
      </c>
      <c r="I39" s="298">
        <f>I38/B38*100</f>
        <v>8.5105551923399005</v>
      </c>
      <c r="J39" s="298">
        <f>J38/B38*100</f>
        <v>12.881590310601531</v>
      </c>
      <c r="K39" s="298">
        <f>K38/B38*100</f>
        <v>1.4621787526817687</v>
      </c>
      <c r="L39" s="298">
        <f>L38/B38*100</f>
        <v>10.835276258736517</v>
      </c>
      <c r="M39" s="326">
        <f>M38/E38*100</f>
        <v>0</v>
      </c>
      <c r="N39" s="298">
        <f>N38/B38*100</f>
        <v>19.890375448648591</v>
      </c>
      <c r="O39" s="298">
        <f>O38/B38*100</f>
        <v>6.5355913735952607</v>
      </c>
      <c r="P39" s="298">
        <f>P38/B38*100</f>
        <v>13.2971967272554</v>
      </c>
      <c r="Q39" s="326">
        <f>Q38/H38*100</f>
        <v>0</v>
      </c>
      <c r="R39" s="298">
        <f>R38/B38*100</f>
        <v>5.7587347797928123E-2</v>
      </c>
      <c r="S39" s="81">
        <f>S38/K38*100</f>
        <v>0</v>
      </c>
      <c r="T39" s="81">
        <f>T38/K38*100</f>
        <v>0</v>
      </c>
      <c r="U39" s="314">
        <f>U38/B38*100</f>
        <v>6.409046448817711E-2</v>
      </c>
      <c r="V39" s="81">
        <f>V38/N38*100</f>
        <v>0</v>
      </c>
    </row>
    <row r="40" spans="1:22" ht="15" customHeight="1" x14ac:dyDescent="0.15">
      <c r="A40" s="81" t="s">
        <v>677</v>
      </c>
      <c r="B40" s="304">
        <v>7711134</v>
      </c>
      <c r="C40" s="304">
        <v>1171661</v>
      </c>
      <c r="D40" s="304">
        <v>660087</v>
      </c>
      <c r="E40" s="304">
        <v>1430465</v>
      </c>
      <c r="F40" s="304">
        <v>10115</v>
      </c>
      <c r="G40" s="304">
        <v>1457838</v>
      </c>
      <c r="H40" s="304">
        <v>667911</v>
      </c>
      <c r="I40" s="304">
        <v>903764</v>
      </c>
      <c r="J40" s="304">
        <v>320057</v>
      </c>
      <c r="K40" s="304">
        <v>143000</v>
      </c>
      <c r="L40" s="304">
        <v>1119064</v>
      </c>
      <c r="M40" s="304">
        <v>0</v>
      </c>
      <c r="N40" s="304">
        <v>487259</v>
      </c>
      <c r="O40" s="304">
        <v>190660</v>
      </c>
      <c r="P40" s="304">
        <v>293919</v>
      </c>
      <c r="Q40" s="304">
        <v>0</v>
      </c>
      <c r="R40" s="304">
        <v>2680</v>
      </c>
      <c r="S40" s="304">
        <v>0</v>
      </c>
      <c r="T40" s="304">
        <v>0</v>
      </c>
      <c r="U40" s="304">
        <v>0</v>
      </c>
      <c r="V40" s="304">
        <v>0</v>
      </c>
    </row>
    <row r="41" spans="1:22" ht="15" customHeight="1" x14ac:dyDescent="0.15">
      <c r="A41" s="81" t="s">
        <v>351</v>
      </c>
      <c r="B41" s="81">
        <f>SUM(C41,E41,F41,G41,H41,I41,J41,K41,L41,M41,N41,U41,V41)</f>
        <v>100</v>
      </c>
      <c r="C41" s="298">
        <v>15.2</v>
      </c>
      <c r="D41" s="298">
        <v>8.6</v>
      </c>
      <c r="E41" s="298">
        <v>18.600000000000001</v>
      </c>
      <c r="F41" s="298">
        <v>0.1</v>
      </c>
      <c r="G41" s="298">
        <v>18.899999999999999</v>
      </c>
      <c r="H41" s="298">
        <v>8.6999999999999993</v>
      </c>
      <c r="I41" s="298">
        <v>11.7</v>
      </c>
      <c r="J41" s="298">
        <v>4.0999999999999996</v>
      </c>
      <c r="K41" s="298">
        <v>1.9</v>
      </c>
      <c r="L41" s="298">
        <v>14.5</v>
      </c>
      <c r="M41" s="326">
        <v>0</v>
      </c>
      <c r="N41" s="298">
        <v>6.3</v>
      </c>
      <c r="O41" s="298">
        <f>O40/B40*100</f>
        <v>2.4725286838485752</v>
      </c>
      <c r="P41" s="298">
        <f>P40/B40*100</f>
        <v>3.8116183689714118</v>
      </c>
      <c r="Q41" s="326">
        <v>0</v>
      </c>
      <c r="R41" s="298">
        <f>R40/B40*100</f>
        <v>3.4754940064587132E-2</v>
      </c>
      <c r="S41" s="326">
        <v>0</v>
      </c>
      <c r="T41" s="326">
        <v>0</v>
      </c>
      <c r="U41" s="314">
        <v>0</v>
      </c>
      <c r="V41" s="81">
        <v>0</v>
      </c>
    </row>
    <row r="42" spans="1:22" ht="15" customHeight="1" x14ac:dyDescent="0.15">
      <c r="A42" s="81" t="s">
        <v>334</v>
      </c>
      <c r="B42" s="304">
        <v>8582886</v>
      </c>
      <c r="C42" s="304">
        <v>1176675</v>
      </c>
      <c r="D42" s="304">
        <v>647620</v>
      </c>
      <c r="E42" s="304">
        <v>1674304</v>
      </c>
      <c r="F42" s="304">
        <v>7416</v>
      </c>
      <c r="G42" s="304">
        <v>1461677</v>
      </c>
      <c r="H42" s="304">
        <v>613405</v>
      </c>
      <c r="I42" s="304">
        <v>960244</v>
      </c>
      <c r="J42" s="304">
        <v>313804</v>
      </c>
      <c r="K42" s="304">
        <v>143000</v>
      </c>
      <c r="L42" s="304">
        <v>1177342</v>
      </c>
      <c r="M42" s="304">
        <v>0</v>
      </c>
      <c r="N42" s="304">
        <v>1055019</v>
      </c>
      <c r="O42" s="304">
        <v>768138</v>
      </c>
      <c r="P42" s="304">
        <v>278360</v>
      </c>
      <c r="Q42" s="304">
        <v>0</v>
      </c>
      <c r="R42" s="304">
        <v>8521</v>
      </c>
      <c r="S42" s="304">
        <v>0</v>
      </c>
      <c r="T42" s="304">
        <v>0</v>
      </c>
      <c r="U42" s="304">
        <v>0</v>
      </c>
      <c r="V42" s="304">
        <v>0</v>
      </c>
    </row>
    <row r="43" spans="1:22" ht="15" customHeight="1" x14ac:dyDescent="0.15">
      <c r="A43" s="81" t="s">
        <v>351</v>
      </c>
      <c r="B43" s="81">
        <f>SUM(C43,E43,F43,G43,H43,I43,J43,K43,L43,M43,N43,U43,V43)</f>
        <v>100.00000000000001</v>
      </c>
      <c r="C43" s="298">
        <v>13.7</v>
      </c>
      <c r="D43" s="298">
        <v>7.5</v>
      </c>
      <c r="E43" s="298">
        <v>19.5</v>
      </c>
      <c r="F43" s="298">
        <v>0.1</v>
      </c>
      <c r="G43" s="298">
        <v>17</v>
      </c>
      <c r="H43" s="298">
        <v>7.1</v>
      </c>
      <c r="I43" s="298">
        <v>11.2</v>
      </c>
      <c r="J43" s="298">
        <v>3.7</v>
      </c>
      <c r="K43" s="298">
        <v>1.7</v>
      </c>
      <c r="L43" s="298">
        <v>13.7</v>
      </c>
      <c r="M43" s="326">
        <v>0</v>
      </c>
      <c r="N43" s="298">
        <v>12.3</v>
      </c>
      <c r="O43" s="298">
        <f>O42/B42*100</f>
        <v>8.9496470068459502</v>
      </c>
      <c r="P43" s="298">
        <f>P42/B42*100</f>
        <v>3.243198150365739</v>
      </c>
      <c r="Q43" s="326">
        <v>0</v>
      </c>
      <c r="R43" s="298">
        <f>R42/B42*100</f>
        <v>9.9278960480192788E-2</v>
      </c>
      <c r="S43" s="326">
        <v>0</v>
      </c>
      <c r="T43" s="326">
        <v>0</v>
      </c>
      <c r="U43" s="314">
        <v>0</v>
      </c>
      <c r="V43" s="81">
        <v>0</v>
      </c>
    </row>
    <row r="44" spans="1:22" ht="15" customHeight="1" x14ac:dyDescent="0.15">
      <c r="A44" s="81" t="s">
        <v>679</v>
      </c>
      <c r="B44" s="304">
        <v>8106202</v>
      </c>
      <c r="C44" s="304">
        <v>1143519</v>
      </c>
      <c r="D44" s="304">
        <v>649579</v>
      </c>
      <c r="E44" s="304">
        <v>1242682</v>
      </c>
      <c r="F44" s="304">
        <v>9632</v>
      </c>
      <c r="G44" s="304">
        <v>1902212</v>
      </c>
      <c r="H44" s="304">
        <v>625415</v>
      </c>
      <c r="I44" s="304">
        <v>910928</v>
      </c>
      <c r="J44" s="304">
        <v>206061</v>
      </c>
      <c r="K44" s="304">
        <v>143000</v>
      </c>
      <c r="L44" s="304">
        <v>1132397</v>
      </c>
      <c r="M44" s="304">
        <v>0</v>
      </c>
      <c r="N44" s="304">
        <v>779098</v>
      </c>
      <c r="O44" s="304">
        <v>463739</v>
      </c>
      <c r="P44" s="304">
        <v>311587</v>
      </c>
      <c r="Q44" s="304">
        <v>0</v>
      </c>
      <c r="R44" s="304">
        <v>3772</v>
      </c>
      <c r="S44" s="304">
        <v>0</v>
      </c>
      <c r="T44" s="304">
        <v>0</v>
      </c>
      <c r="U44" s="304">
        <v>11258</v>
      </c>
      <c r="V44" s="304">
        <v>0</v>
      </c>
    </row>
    <row r="45" spans="1:22" ht="15" customHeight="1" x14ac:dyDescent="0.15">
      <c r="A45" s="81" t="s">
        <v>351</v>
      </c>
      <c r="B45" s="81">
        <f>SUM(C45,E45,F45,G45,H45,I45,J45,K45,L45,M45,N45,U45,V45)</f>
        <v>99.899999999999991</v>
      </c>
      <c r="C45" s="298">
        <v>14.1</v>
      </c>
      <c r="D45" s="298">
        <v>8</v>
      </c>
      <c r="E45" s="298">
        <v>15.3</v>
      </c>
      <c r="F45" s="298">
        <v>0.1</v>
      </c>
      <c r="G45" s="298">
        <v>23.5</v>
      </c>
      <c r="H45" s="298">
        <v>7.7</v>
      </c>
      <c r="I45" s="298">
        <v>11.2</v>
      </c>
      <c r="J45" s="298">
        <v>2.5</v>
      </c>
      <c r="K45" s="298">
        <v>1.8</v>
      </c>
      <c r="L45" s="298">
        <v>14</v>
      </c>
      <c r="M45" s="326">
        <v>0</v>
      </c>
      <c r="N45" s="298">
        <v>9.6</v>
      </c>
      <c r="O45" s="298">
        <f>O44/B44*100</f>
        <v>5.7207925487176361</v>
      </c>
      <c r="P45" s="298">
        <f>P44/B44*100</f>
        <v>3.843809961804554</v>
      </c>
      <c r="Q45" s="326">
        <v>0</v>
      </c>
      <c r="R45" s="298">
        <f>R44/B44*100</f>
        <v>4.6532272450156065E-2</v>
      </c>
      <c r="S45" s="326">
        <v>0</v>
      </c>
      <c r="T45" s="326">
        <v>0</v>
      </c>
      <c r="U45" s="314">
        <v>0.1</v>
      </c>
      <c r="V45" s="81">
        <v>0</v>
      </c>
    </row>
    <row r="46" spans="1:22" ht="15" customHeight="1" x14ac:dyDescent="0.15">
      <c r="A46" s="81" t="s">
        <v>58</v>
      </c>
      <c r="B46" s="304">
        <f>SUM(C46,E46:N46,U46:V46)</f>
        <v>8225537</v>
      </c>
      <c r="C46" s="304">
        <v>1151768</v>
      </c>
      <c r="D46" s="304">
        <v>641057</v>
      </c>
      <c r="E46" s="304">
        <v>1304683</v>
      </c>
      <c r="F46" s="304">
        <v>14151</v>
      </c>
      <c r="G46" s="304">
        <v>1932349</v>
      </c>
      <c r="H46" s="304">
        <v>640978</v>
      </c>
      <c r="I46" s="304">
        <v>854370</v>
      </c>
      <c r="J46" s="304">
        <v>100126</v>
      </c>
      <c r="K46" s="304">
        <v>143000</v>
      </c>
      <c r="L46" s="304">
        <v>1295124</v>
      </c>
      <c r="M46" s="304">
        <v>0</v>
      </c>
      <c r="N46" s="304">
        <v>785379</v>
      </c>
      <c r="O46" s="304">
        <v>326822</v>
      </c>
      <c r="P46" s="304">
        <v>445301</v>
      </c>
      <c r="Q46" s="304">
        <v>0</v>
      </c>
      <c r="R46" s="304">
        <v>13256</v>
      </c>
      <c r="S46" s="304">
        <v>0</v>
      </c>
      <c r="T46" s="304">
        <v>0</v>
      </c>
      <c r="U46" s="304">
        <v>3609</v>
      </c>
      <c r="V46" s="304">
        <v>0</v>
      </c>
    </row>
    <row r="47" spans="1:22" ht="15" customHeight="1" x14ac:dyDescent="0.15">
      <c r="A47" s="81" t="s">
        <v>351</v>
      </c>
      <c r="B47" s="304">
        <f>SUM(C47,E47:N47,U47:V47)</f>
        <v>100</v>
      </c>
      <c r="C47" s="298">
        <v>14</v>
      </c>
      <c r="D47" s="298">
        <v>7.8</v>
      </c>
      <c r="E47" s="298">
        <v>15.9</v>
      </c>
      <c r="F47" s="298">
        <v>0.2</v>
      </c>
      <c r="G47" s="298">
        <v>23.5</v>
      </c>
      <c r="H47" s="298">
        <v>7.8</v>
      </c>
      <c r="I47" s="298">
        <v>10.4</v>
      </c>
      <c r="J47" s="298">
        <v>1.2</v>
      </c>
      <c r="K47" s="298">
        <v>1.7</v>
      </c>
      <c r="L47" s="298">
        <v>15.7</v>
      </c>
      <c r="M47" s="326">
        <v>0</v>
      </c>
      <c r="N47" s="298">
        <v>9.6</v>
      </c>
      <c r="O47" s="298">
        <v>4</v>
      </c>
      <c r="P47" s="298">
        <v>5.4</v>
      </c>
      <c r="Q47" s="326">
        <v>0</v>
      </c>
      <c r="R47" s="298">
        <v>0.2</v>
      </c>
      <c r="S47" s="326">
        <v>0</v>
      </c>
      <c r="T47" s="326">
        <v>0</v>
      </c>
      <c r="U47" s="314">
        <v>0</v>
      </c>
      <c r="V47" s="81">
        <v>0</v>
      </c>
    </row>
    <row r="48" spans="1:22" ht="15" customHeight="1" x14ac:dyDescent="0.15">
      <c r="A48" s="81" t="s">
        <v>681</v>
      </c>
      <c r="B48" s="304">
        <v>9488370</v>
      </c>
      <c r="C48" s="304">
        <v>1104844</v>
      </c>
      <c r="D48" s="304">
        <v>625729</v>
      </c>
      <c r="E48" s="304">
        <v>1528331</v>
      </c>
      <c r="F48" s="304">
        <v>15090</v>
      </c>
      <c r="G48" s="304">
        <v>1850302</v>
      </c>
      <c r="H48" s="304">
        <v>639912</v>
      </c>
      <c r="I48" s="304">
        <v>854679</v>
      </c>
      <c r="J48" s="304">
        <v>175953</v>
      </c>
      <c r="K48" s="304">
        <v>143000</v>
      </c>
      <c r="L48" s="304">
        <v>1269363</v>
      </c>
      <c r="M48" s="304">
        <v>0</v>
      </c>
      <c r="N48" s="304">
        <v>1215250</v>
      </c>
      <c r="O48" s="304">
        <v>779750</v>
      </c>
      <c r="P48" s="304">
        <v>434074</v>
      </c>
      <c r="Q48" s="304">
        <v>0</v>
      </c>
      <c r="R48" s="304">
        <v>1426</v>
      </c>
      <c r="S48" s="304">
        <v>0</v>
      </c>
      <c r="T48" s="304">
        <v>0</v>
      </c>
      <c r="U48" s="304">
        <v>691646</v>
      </c>
      <c r="V48" s="304">
        <v>0</v>
      </c>
    </row>
    <row r="49" spans="1:23" ht="15" customHeight="1" x14ac:dyDescent="0.15">
      <c r="A49" s="81" t="s">
        <v>351</v>
      </c>
      <c r="B49" s="304">
        <v>100</v>
      </c>
      <c r="C49" s="298">
        <v>11.6</v>
      </c>
      <c r="D49" s="298">
        <v>6.6</v>
      </c>
      <c r="E49" s="298">
        <v>16.100000000000001</v>
      </c>
      <c r="F49" s="298">
        <v>0.2</v>
      </c>
      <c r="G49" s="298">
        <v>19.5</v>
      </c>
      <c r="H49" s="298">
        <v>6.7</v>
      </c>
      <c r="I49" s="298">
        <v>9</v>
      </c>
      <c r="J49" s="298">
        <v>1.9</v>
      </c>
      <c r="K49" s="298">
        <v>1.5</v>
      </c>
      <c r="L49" s="298">
        <v>13.4</v>
      </c>
      <c r="M49" s="326">
        <v>0</v>
      </c>
      <c r="N49" s="298">
        <v>12.8</v>
      </c>
      <c r="O49" s="298">
        <v>8.1999999999999993</v>
      </c>
      <c r="P49" s="298">
        <v>4.5999999999999996</v>
      </c>
      <c r="Q49" s="326">
        <v>0</v>
      </c>
      <c r="R49" s="298">
        <v>0</v>
      </c>
      <c r="S49" s="326">
        <v>0</v>
      </c>
      <c r="T49" s="326">
        <v>0</v>
      </c>
      <c r="U49" s="314">
        <v>7.3</v>
      </c>
      <c r="V49" s="81">
        <v>0</v>
      </c>
      <c r="W49" s="331"/>
    </row>
    <row r="50" spans="1:23" ht="15" customHeight="1" x14ac:dyDescent="0.15">
      <c r="A50" s="81" t="s">
        <v>636</v>
      </c>
      <c r="B50" s="304">
        <v>9427430</v>
      </c>
      <c r="C50" s="304">
        <v>1104174</v>
      </c>
      <c r="D50" s="304">
        <v>618058</v>
      </c>
      <c r="E50" s="304">
        <v>1529068</v>
      </c>
      <c r="F50" s="304">
        <v>12182</v>
      </c>
      <c r="G50" s="304">
        <v>1960699</v>
      </c>
      <c r="H50" s="304">
        <v>645983</v>
      </c>
      <c r="I50" s="304">
        <v>898775</v>
      </c>
      <c r="J50" s="304">
        <v>141470</v>
      </c>
      <c r="K50" s="304">
        <v>143000</v>
      </c>
      <c r="L50" s="304">
        <v>1244686</v>
      </c>
      <c r="M50" s="304">
        <v>0</v>
      </c>
      <c r="N50" s="304">
        <v>922561</v>
      </c>
      <c r="O50" s="304">
        <v>577648</v>
      </c>
      <c r="P50" s="304">
        <v>335987</v>
      </c>
      <c r="Q50" s="304">
        <v>0</v>
      </c>
      <c r="R50" s="304">
        <v>8926</v>
      </c>
      <c r="S50" s="304">
        <v>0</v>
      </c>
      <c r="T50" s="304">
        <v>0</v>
      </c>
      <c r="U50" s="304">
        <v>824832</v>
      </c>
      <c r="V50" s="304">
        <v>0</v>
      </c>
    </row>
    <row r="51" spans="1:23" ht="15" customHeight="1" x14ac:dyDescent="0.15">
      <c r="A51" s="81" t="s">
        <v>351</v>
      </c>
      <c r="B51" s="304">
        <v>100</v>
      </c>
      <c r="C51" s="298">
        <v>11.7</v>
      </c>
      <c r="D51" s="298">
        <v>6.6</v>
      </c>
      <c r="E51" s="298">
        <v>16.2</v>
      </c>
      <c r="F51" s="298">
        <v>0.1</v>
      </c>
      <c r="G51" s="298">
        <v>20.8</v>
      </c>
      <c r="H51" s="298">
        <v>6.9</v>
      </c>
      <c r="I51" s="298">
        <v>9.5</v>
      </c>
      <c r="J51" s="298">
        <v>1.5</v>
      </c>
      <c r="K51" s="298">
        <v>1.5</v>
      </c>
      <c r="L51" s="298">
        <v>13.2</v>
      </c>
      <c r="M51" s="326">
        <v>0</v>
      </c>
      <c r="N51" s="298">
        <v>9.8000000000000007</v>
      </c>
      <c r="O51" s="298">
        <v>6.1</v>
      </c>
      <c r="P51" s="298">
        <v>3.6</v>
      </c>
      <c r="Q51" s="326">
        <v>0</v>
      </c>
      <c r="R51" s="298">
        <v>0.1</v>
      </c>
      <c r="S51" s="326">
        <v>0</v>
      </c>
      <c r="T51" s="326">
        <v>0</v>
      </c>
      <c r="U51" s="314">
        <v>8.8000000000000007</v>
      </c>
      <c r="V51" s="81">
        <v>0</v>
      </c>
      <c r="W51" s="331"/>
    </row>
    <row r="52" spans="1:23" ht="15" customHeight="1" x14ac:dyDescent="0.15">
      <c r="A52" s="81" t="s">
        <v>417</v>
      </c>
      <c r="B52" s="304">
        <v>12953055</v>
      </c>
      <c r="C52" s="304">
        <v>1192864</v>
      </c>
      <c r="D52" s="304">
        <v>645374</v>
      </c>
      <c r="E52" s="304">
        <v>1516298</v>
      </c>
      <c r="F52" s="304">
        <v>14680</v>
      </c>
      <c r="G52" s="304">
        <v>2184477</v>
      </c>
      <c r="H52" s="304">
        <v>600670</v>
      </c>
      <c r="I52" s="304">
        <v>3454351</v>
      </c>
      <c r="J52" s="304">
        <v>187299</v>
      </c>
      <c r="K52" s="304">
        <v>143000</v>
      </c>
      <c r="L52" s="304">
        <v>1285728</v>
      </c>
      <c r="M52" s="304">
        <v>0</v>
      </c>
      <c r="N52" s="304">
        <v>2007978</v>
      </c>
      <c r="O52" s="304">
        <v>1314521</v>
      </c>
      <c r="P52" s="304">
        <v>685428</v>
      </c>
      <c r="Q52" s="304">
        <v>0</v>
      </c>
      <c r="R52" s="304">
        <v>8029</v>
      </c>
      <c r="S52" s="304">
        <v>0</v>
      </c>
      <c r="T52" s="304">
        <v>0</v>
      </c>
      <c r="U52" s="304">
        <v>365710</v>
      </c>
      <c r="V52" s="304">
        <v>0</v>
      </c>
    </row>
    <row r="53" spans="1:23" ht="15" customHeight="1" x14ac:dyDescent="0.15">
      <c r="A53" s="81" t="s">
        <v>351</v>
      </c>
      <c r="B53" s="304">
        <v>100</v>
      </c>
      <c r="C53" s="298">
        <v>9.1999999999999993</v>
      </c>
      <c r="D53" s="298">
        <v>5</v>
      </c>
      <c r="E53" s="298">
        <v>11.7</v>
      </c>
      <c r="F53" s="298">
        <v>0.1</v>
      </c>
      <c r="G53" s="298">
        <v>16.899999999999999</v>
      </c>
      <c r="H53" s="298">
        <v>4.5999999999999996</v>
      </c>
      <c r="I53" s="298">
        <v>26.7</v>
      </c>
      <c r="J53" s="298">
        <v>1.4</v>
      </c>
      <c r="K53" s="298">
        <v>1.1000000000000001</v>
      </c>
      <c r="L53" s="298">
        <v>9.9</v>
      </c>
      <c r="M53" s="326">
        <v>0</v>
      </c>
      <c r="N53" s="298">
        <v>15.5</v>
      </c>
      <c r="O53" s="298">
        <v>10.1</v>
      </c>
      <c r="P53" s="298">
        <v>5.3</v>
      </c>
      <c r="Q53" s="326">
        <v>0</v>
      </c>
      <c r="R53" s="298">
        <v>0.1</v>
      </c>
      <c r="S53" s="326">
        <v>0</v>
      </c>
      <c r="T53" s="326">
        <v>0</v>
      </c>
      <c r="U53" s="314">
        <v>2.9</v>
      </c>
      <c r="V53" s="81">
        <v>0</v>
      </c>
      <c r="W53" s="331"/>
    </row>
    <row r="54" spans="1:23" ht="15" customHeight="1" x14ac:dyDescent="0.15">
      <c r="A54" s="81" t="s">
        <v>717</v>
      </c>
      <c r="B54" s="304">
        <v>10487715</v>
      </c>
      <c r="C54" s="304">
        <v>1257200</v>
      </c>
      <c r="D54" s="304">
        <v>673541</v>
      </c>
      <c r="E54" s="304">
        <v>1643974</v>
      </c>
      <c r="F54" s="304">
        <v>23049</v>
      </c>
      <c r="G54" s="304">
        <v>2770729</v>
      </c>
      <c r="H54" s="304">
        <v>642104</v>
      </c>
      <c r="I54" s="304">
        <v>1022538</v>
      </c>
      <c r="J54" s="304">
        <v>422016</v>
      </c>
      <c r="K54" s="304">
        <v>143000</v>
      </c>
      <c r="L54" s="304">
        <v>1277065</v>
      </c>
      <c r="M54" s="304">
        <v>0</v>
      </c>
      <c r="N54" s="304">
        <v>1121231</v>
      </c>
      <c r="O54" s="304">
        <v>539716</v>
      </c>
      <c r="P54" s="304">
        <v>576350</v>
      </c>
      <c r="Q54" s="304">
        <v>0</v>
      </c>
      <c r="R54" s="304">
        <v>5165</v>
      </c>
      <c r="S54" s="304">
        <v>0</v>
      </c>
      <c r="T54" s="304">
        <v>0</v>
      </c>
      <c r="U54" s="304">
        <v>164809</v>
      </c>
      <c r="V54" s="304">
        <v>0</v>
      </c>
    </row>
    <row r="55" spans="1:23" ht="15" customHeight="1" x14ac:dyDescent="0.15">
      <c r="A55" s="81" t="s">
        <v>351</v>
      </c>
      <c r="B55" s="304">
        <v>100</v>
      </c>
      <c r="C55" s="86">
        <v>12</v>
      </c>
      <c r="D55" s="86">
        <v>6.4</v>
      </c>
      <c r="E55" s="86">
        <v>15.7</v>
      </c>
      <c r="F55" s="86">
        <v>0.2</v>
      </c>
      <c r="G55" s="86">
        <v>26.4</v>
      </c>
      <c r="H55" s="86">
        <v>6.1</v>
      </c>
      <c r="I55" s="86">
        <v>9.6999999999999993</v>
      </c>
      <c r="J55" s="86">
        <v>4</v>
      </c>
      <c r="K55" s="86">
        <v>1.4</v>
      </c>
      <c r="L55" s="86">
        <v>12.2</v>
      </c>
      <c r="M55" s="326">
        <v>0</v>
      </c>
      <c r="N55" s="86">
        <v>10.7</v>
      </c>
      <c r="O55" s="86">
        <v>5.0999999999999996</v>
      </c>
      <c r="P55" s="86">
        <v>5.5</v>
      </c>
      <c r="Q55" s="326">
        <v>0</v>
      </c>
      <c r="R55" s="86">
        <v>0.1</v>
      </c>
      <c r="S55" s="326">
        <v>0</v>
      </c>
      <c r="T55" s="326">
        <v>0</v>
      </c>
      <c r="U55" s="314">
        <v>1.6</v>
      </c>
      <c r="V55" s="81">
        <v>0</v>
      </c>
      <c r="W55" s="331"/>
    </row>
    <row r="56" spans="1:23" ht="15" customHeight="1" x14ac:dyDescent="0.15">
      <c r="A56" s="81" t="s">
        <v>767</v>
      </c>
      <c r="B56" s="304">
        <v>10131923</v>
      </c>
      <c r="C56" s="304">
        <v>1238116</v>
      </c>
      <c r="D56" s="304">
        <v>671772</v>
      </c>
      <c r="E56" s="304">
        <v>1870071</v>
      </c>
      <c r="F56" s="304">
        <v>24786</v>
      </c>
      <c r="G56" s="304">
        <v>2524766</v>
      </c>
      <c r="H56" s="304">
        <v>720758</v>
      </c>
      <c r="I56" s="304">
        <v>1490290</v>
      </c>
      <c r="J56" s="304">
        <v>339664</v>
      </c>
      <c r="K56" s="304">
        <v>143000</v>
      </c>
      <c r="L56" s="304">
        <v>990886</v>
      </c>
      <c r="M56" s="304">
        <v>0</v>
      </c>
      <c r="N56" s="304">
        <v>734777</v>
      </c>
      <c r="O56" s="304">
        <v>279142</v>
      </c>
      <c r="P56" s="304">
        <v>450209</v>
      </c>
      <c r="Q56" s="304">
        <v>0</v>
      </c>
      <c r="R56" s="304">
        <v>5426</v>
      </c>
      <c r="S56" s="304">
        <v>0</v>
      </c>
      <c r="T56" s="304">
        <v>0</v>
      </c>
      <c r="U56" s="304">
        <v>54809</v>
      </c>
      <c r="V56" s="304">
        <v>0</v>
      </c>
    </row>
    <row r="57" spans="1:23" ht="15" customHeight="1" x14ac:dyDescent="0.15">
      <c r="A57" s="81" t="s">
        <v>351</v>
      </c>
      <c r="B57" s="304">
        <v>100</v>
      </c>
      <c r="C57" s="86">
        <v>12.2</v>
      </c>
      <c r="D57" s="86">
        <v>6.6</v>
      </c>
      <c r="E57" s="86">
        <v>18.5</v>
      </c>
      <c r="F57" s="86">
        <v>0.2</v>
      </c>
      <c r="G57" s="86">
        <v>24.9</v>
      </c>
      <c r="H57" s="86">
        <v>7.1</v>
      </c>
      <c r="I57" s="86">
        <v>14.7</v>
      </c>
      <c r="J57" s="86">
        <v>3.4</v>
      </c>
      <c r="K57" s="86">
        <v>1.4</v>
      </c>
      <c r="L57" s="86">
        <v>9.8000000000000007</v>
      </c>
      <c r="M57" s="326">
        <v>0</v>
      </c>
      <c r="N57" s="86">
        <v>7.3</v>
      </c>
      <c r="O57" s="86">
        <v>2.8</v>
      </c>
      <c r="P57" s="86">
        <v>4.4000000000000004</v>
      </c>
      <c r="Q57" s="326">
        <v>0</v>
      </c>
      <c r="R57" s="86">
        <v>0.1</v>
      </c>
      <c r="S57" s="326">
        <v>0</v>
      </c>
      <c r="T57" s="326">
        <v>0</v>
      </c>
      <c r="U57" s="314">
        <v>0.5</v>
      </c>
      <c r="V57" s="81">
        <v>0</v>
      </c>
      <c r="W57" s="331"/>
    </row>
    <row r="58" spans="1:23" ht="15.75" customHeight="1" x14ac:dyDescent="0.15"/>
    <row r="59" spans="1:23" ht="15.75" customHeight="1" x14ac:dyDescent="0.15">
      <c r="A59" s="330" t="s">
        <v>45</v>
      </c>
      <c r="O59" s="292" t="s">
        <v>638</v>
      </c>
    </row>
    <row r="60" spans="1:23" s="328" customFormat="1" ht="27" x14ac:dyDescent="0.15">
      <c r="A60" s="313" t="s">
        <v>695</v>
      </c>
      <c r="B60" s="313" t="s">
        <v>415</v>
      </c>
      <c r="C60" s="313" t="s">
        <v>98</v>
      </c>
      <c r="D60" s="313" t="s">
        <v>697</v>
      </c>
      <c r="E60" s="313" t="s">
        <v>699</v>
      </c>
      <c r="F60" s="313" t="s">
        <v>700</v>
      </c>
      <c r="G60" s="313" t="s">
        <v>643</v>
      </c>
      <c r="H60" s="329" t="s">
        <v>701</v>
      </c>
      <c r="I60" s="313" t="s">
        <v>583</v>
      </c>
      <c r="J60" s="313" t="s">
        <v>703</v>
      </c>
      <c r="K60" s="313" t="s">
        <v>704</v>
      </c>
      <c r="L60" s="313" t="s">
        <v>241</v>
      </c>
      <c r="M60" s="293" t="s">
        <v>705</v>
      </c>
      <c r="N60" s="313" t="s">
        <v>706</v>
      </c>
      <c r="O60" s="313" t="s">
        <v>138</v>
      </c>
    </row>
    <row r="61" spans="1:23" hidden="1" x14ac:dyDescent="0.15">
      <c r="A61" s="81" t="s">
        <v>95</v>
      </c>
      <c r="B61" s="295">
        <f t="shared" ref="B61:B70" si="0">SUM(C61:O61)</f>
        <v>6365146</v>
      </c>
      <c r="C61" s="294">
        <v>118795</v>
      </c>
      <c r="D61" s="294">
        <v>1183548</v>
      </c>
      <c r="E61" s="294">
        <v>1133688</v>
      </c>
      <c r="F61" s="294">
        <v>365960</v>
      </c>
      <c r="G61" s="294">
        <v>12020</v>
      </c>
      <c r="H61" s="294">
        <v>291214</v>
      </c>
      <c r="I61" s="294">
        <v>119089</v>
      </c>
      <c r="J61" s="294">
        <v>1034555</v>
      </c>
      <c r="K61" s="294">
        <v>500734</v>
      </c>
      <c r="L61" s="294">
        <v>981402</v>
      </c>
      <c r="M61" s="294">
        <v>36882</v>
      </c>
      <c r="N61" s="294">
        <v>587259</v>
      </c>
      <c r="O61" s="294">
        <v>0</v>
      </c>
      <c r="Q61" s="327">
        <f t="shared" ref="Q61:Q74" si="1">C55+E55+F55+G55+H55+I55+J55+K55+L55+N55+U55</f>
        <v>100</v>
      </c>
    </row>
    <row r="62" spans="1:23" hidden="1" x14ac:dyDescent="0.15">
      <c r="A62" s="81" t="s">
        <v>351</v>
      </c>
      <c r="B62" s="295">
        <f t="shared" si="0"/>
        <v>100.00000000000001</v>
      </c>
      <c r="C62" s="296">
        <f>C61/B61*100</f>
        <v>1.8663358232474165</v>
      </c>
      <c r="D62" s="296">
        <f>D61/B61*100</f>
        <v>18.594200352984831</v>
      </c>
      <c r="E62" s="296">
        <f>E61/B61*100</f>
        <v>17.810871895161558</v>
      </c>
      <c r="F62" s="296">
        <f>F61/B61*100</f>
        <v>5.7494360694947133</v>
      </c>
      <c r="G62" s="298">
        <f>G61/B61*100</f>
        <v>0.18884091582502585</v>
      </c>
      <c r="H62" s="296">
        <f>H61/B61*100</f>
        <v>4.5751346473435168</v>
      </c>
      <c r="I62" s="296">
        <f>I61/B61*100</f>
        <v>1.8709547275113563</v>
      </c>
      <c r="J62" s="296">
        <f>J61/B61*100</f>
        <v>16.253437077484161</v>
      </c>
      <c r="K62" s="296">
        <f>K61/B61*100</f>
        <v>7.8668109105431361</v>
      </c>
      <c r="L62" s="296">
        <f>L61/B61*100</f>
        <v>15.418373749793012</v>
      </c>
      <c r="M62" s="296">
        <f>M61/B61*100</f>
        <v>0.57943682674364427</v>
      </c>
      <c r="N62" s="296">
        <f>N61/B61*100</f>
        <v>9.2261670038676247</v>
      </c>
      <c r="O62" s="81">
        <f>O61/B61*100</f>
        <v>0</v>
      </c>
      <c r="Q62" s="327">
        <f t="shared" si="1"/>
        <v>10131923</v>
      </c>
    </row>
    <row r="63" spans="1:23" hidden="1" x14ac:dyDescent="0.15">
      <c r="A63" s="81" t="s">
        <v>621</v>
      </c>
      <c r="B63" s="295">
        <f t="shared" si="0"/>
        <v>6487337</v>
      </c>
      <c r="C63" s="294">
        <v>123175</v>
      </c>
      <c r="D63" s="294">
        <v>1116001</v>
      </c>
      <c r="E63" s="294">
        <v>1228412</v>
      </c>
      <c r="F63" s="294">
        <v>349431</v>
      </c>
      <c r="G63" s="294">
        <v>14020</v>
      </c>
      <c r="H63" s="294">
        <v>233415</v>
      </c>
      <c r="I63" s="294">
        <v>117296</v>
      </c>
      <c r="J63" s="294">
        <v>1272861</v>
      </c>
      <c r="K63" s="294">
        <v>353757</v>
      </c>
      <c r="L63" s="294">
        <v>1023226</v>
      </c>
      <c r="M63" s="294">
        <v>31251</v>
      </c>
      <c r="N63" s="294">
        <v>624492</v>
      </c>
      <c r="O63" s="294">
        <v>0</v>
      </c>
      <c r="Q63" s="327">
        <f t="shared" si="1"/>
        <v>100</v>
      </c>
    </row>
    <row r="64" spans="1:23" hidden="1" x14ac:dyDescent="0.15">
      <c r="A64" s="81" t="s">
        <v>351</v>
      </c>
      <c r="B64" s="295">
        <f t="shared" si="0"/>
        <v>100</v>
      </c>
      <c r="C64" s="296">
        <f>C63/B63*100</f>
        <v>1.898698957677087</v>
      </c>
      <c r="D64" s="296">
        <f>D63/B63*100</f>
        <v>17.202759776469144</v>
      </c>
      <c r="E64" s="296">
        <f>E63/B63*100</f>
        <v>18.935535490140254</v>
      </c>
      <c r="F64" s="296">
        <f>F63/B63*100</f>
        <v>5.3863549866455216</v>
      </c>
      <c r="G64" s="298">
        <f>G63/B63*100</f>
        <v>0.2161133297067811</v>
      </c>
      <c r="H64" s="296">
        <f>H63/B63*100</f>
        <v>3.5980094759991657</v>
      </c>
      <c r="I64" s="296">
        <f>I63/B63*100</f>
        <v>1.8080762568678026</v>
      </c>
      <c r="J64" s="296">
        <f>J63/B63*100</f>
        <v>19.62070106732547</v>
      </c>
      <c r="K64" s="296">
        <f>K63/B63*100</f>
        <v>5.4530387430158163</v>
      </c>
      <c r="L64" s="296">
        <f>L63/B63*100</f>
        <v>15.772666041551412</v>
      </c>
      <c r="M64" s="296">
        <f>M63/B63*100</f>
        <v>0.48172308606751896</v>
      </c>
      <c r="N64" s="296">
        <f>N63/B63*100</f>
        <v>9.6263227885340328</v>
      </c>
      <c r="O64" s="81">
        <f>O63/B63*100</f>
        <v>0</v>
      </c>
      <c r="Q64" s="327">
        <f t="shared" si="1"/>
        <v>0</v>
      </c>
    </row>
    <row r="65" spans="1:17" hidden="1" x14ac:dyDescent="0.15">
      <c r="A65" s="81" t="s">
        <v>622</v>
      </c>
      <c r="B65" s="295">
        <f t="shared" si="0"/>
        <v>6196818</v>
      </c>
      <c r="C65" s="294">
        <v>122336</v>
      </c>
      <c r="D65" s="294">
        <v>1220969</v>
      </c>
      <c r="E65" s="294">
        <v>1440706</v>
      </c>
      <c r="F65" s="294">
        <v>391446</v>
      </c>
      <c r="G65" s="294">
        <v>17020</v>
      </c>
      <c r="H65" s="294">
        <v>200483</v>
      </c>
      <c r="I65" s="294">
        <v>121576</v>
      </c>
      <c r="J65" s="294">
        <v>881409</v>
      </c>
      <c r="K65" s="294">
        <v>364690</v>
      </c>
      <c r="L65" s="294">
        <v>789023</v>
      </c>
      <c r="M65" s="294">
        <v>0</v>
      </c>
      <c r="N65" s="294">
        <v>647160</v>
      </c>
      <c r="O65" s="294">
        <v>0</v>
      </c>
      <c r="Q65" s="327">
        <f t="shared" si="1"/>
        <v>0</v>
      </c>
    </row>
    <row r="66" spans="1:17" hidden="1" x14ac:dyDescent="0.15">
      <c r="A66" s="81" t="s">
        <v>351</v>
      </c>
      <c r="B66" s="295">
        <f t="shared" si="0"/>
        <v>100</v>
      </c>
      <c r="C66" s="296">
        <f>C65/B65*100</f>
        <v>1.9741744876160636</v>
      </c>
      <c r="D66" s="296">
        <f>D65/B65*100</f>
        <v>19.703160557563574</v>
      </c>
      <c r="E66" s="296">
        <f>E65/B65*100</f>
        <v>23.249125599622257</v>
      </c>
      <c r="F66" s="296">
        <f>F65/B65*100</f>
        <v>6.3168871507925521</v>
      </c>
      <c r="G66" s="298">
        <f>G65/B65*100</f>
        <v>0.27465709013884221</v>
      </c>
      <c r="H66" s="296">
        <f>H65/B65*100</f>
        <v>3.2352571916748243</v>
      </c>
      <c r="I66" s="296">
        <f>I65/B65*100</f>
        <v>1.9619101287144467</v>
      </c>
      <c r="J66" s="296">
        <f>J65/B65*100</f>
        <v>14.223574098835886</v>
      </c>
      <c r="K66" s="296">
        <f>K65/B65*100</f>
        <v>5.885117168198259</v>
      </c>
      <c r="L66" s="296">
        <f>L65/B65*100</f>
        <v>12.732712175829594</v>
      </c>
      <c r="M66" s="296">
        <f>M65/B65*100</f>
        <v>0</v>
      </c>
      <c r="N66" s="296">
        <f>N65/B65*100</f>
        <v>10.443424351013697</v>
      </c>
      <c r="O66" s="81">
        <f>O65/B65*100</f>
        <v>0</v>
      </c>
      <c r="Q66" s="327" t="e">
        <f t="shared" si="1"/>
        <v>#VALUE!</v>
      </c>
    </row>
    <row r="67" spans="1:17" ht="15.75" hidden="1" customHeight="1" x14ac:dyDescent="0.15">
      <c r="A67" s="81" t="s">
        <v>37</v>
      </c>
      <c r="B67" s="295">
        <f t="shared" si="0"/>
        <v>7885077</v>
      </c>
      <c r="C67" s="294">
        <v>119553</v>
      </c>
      <c r="D67" s="294">
        <v>1998995</v>
      </c>
      <c r="E67" s="294">
        <v>1500974</v>
      </c>
      <c r="F67" s="294">
        <v>422910</v>
      </c>
      <c r="G67" s="294">
        <v>18020</v>
      </c>
      <c r="H67" s="294">
        <v>241858</v>
      </c>
      <c r="I67" s="294">
        <v>155871</v>
      </c>
      <c r="J67" s="294">
        <v>1041216</v>
      </c>
      <c r="K67" s="294">
        <v>361265</v>
      </c>
      <c r="L67" s="294">
        <v>784479</v>
      </c>
      <c r="M67" s="294">
        <v>64600</v>
      </c>
      <c r="N67" s="294">
        <v>1175336</v>
      </c>
      <c r="O67" s="294">
        <v>0</v>
      </c>
      <c r="Q67" s="327">
        <f t="shared" si="1"/>
        <v>5144716</v>
      </c>
    </row>
    <row r="68" spans="1:17" ht="15.75" hidden="1" customHeight="1" x14ac:dyDescent="0.15">
      <c r="A68" s="81" t="s">
        <v>351</v>
      </c>
      <c r="B68" s="295">
        <f t="shared" si="0"/>
        <v>100</v>
      </c>
      <c r="C68" s="296">
        <f>C67/B67*100</f>
        <v>1.5161931836556575</v>
      </c>
      <c r="D68" s="296">
        <f>D67/B67*100</f>
        <v>25.351623072292128</v>
      </c>
      <c r="E68" s="296">
        <f>E67/B67*100</f>
        <v>19.035628948201776</v>
      </c>
      <c r="F68" s="296">
        <f>F67/B67*100</f>
        <v>5.363422576596272</v>
      </c>
      <c r="G68" s="298">
        <f>G67/B67*100</f>
        <v>0.22853296169460363</v>
      </c>
      <c r="H68" s="296">
        <f>H67/B67*100</f>
        <v>3.0672877385978601</v>
      </c>
      <c r="I68" s="296">
        <f>I67/B67*100</f>
        <v>1.9767847542896537</v>
      </c>
      <c r="J68" s="296">
        <f>J67/B67*100</f>
        <v>13.204893243274608</v>
      </c>
      <c r="K68" s="296">
        <f>K67/B67*100</f>
        <v>4.5816293233407865</v>
      </c>
      <c r="L68" s="296">
        <f>L67/B67*100</f>
        <v>9.9489072839745258</v>
      </c>
      <c r="M68" s="296">
        <f>M67/B67*100</f>
        <v>0.81926910796178665</v>
      </c>
      <c r="N68" s="296">
        <f>N67/B67*100</f>
        <v>14.905827806120344</v>
      </c>
      <c r="O68" s="81">
        <f>O67/B67*100</f>
        <v>0</v>
      </c>
      <c r="Q68" s="327">
        <f t="shared" si="1"/>
        <v>80.826362820271527</v>
      </c>
    </row>
    <row r="69" spans="1:17" ht="15" hidden="1" customHeight="1" x14ac:dyDescent="0.15">
      <c r="A69" s="81" t="s">
        <v>264</v>
      </c>
      <c r="B69" s="295">
        <f t="shared" si="0"/>
        <v>8651606</v>
      </c>
      <c r="C69" s="294">
        <v>120654</v>
      </c>
      <c r="D69" s="294">
        <v>3773284</v>
      </c>
      <c r="E69" s="294">
        <v>1476303</v>
      </c>
      <c r="F69" s="294">
        <v>529107</v>
      </c>
      <c r="G69" s="294">
        <v>0</v>
      </c>
      <c r="H69" s="294">
        <v>98149</v>
      </c>
      <c r="I69" s="294">
        <v>147277</v>
      </c>
      <c r="J69" s="294">
        <v>924552</v>
      </c>
      <c r="K69" s="294">
        <v>368641</v>
      </c>
      <c r="L69" s="294">
        <v>728022</v>
      </c>
      <c r="M69" s="294">
        <v>0</v>
      </c>
      <c r="N69" s="294">
        <v>485617</v>
      </c>
      <c r="O69" s="294">
        <v>0</v>
      </c>
      <c r="Q69" s="327">
        <f t="shared" si="1"/>
        <v>5340085</v>
      </c>
    </row>
    <row r="70" spans="1:17" ht="15" hidden="1" customHeight="1" x14ac:dyDescent="0.15">
      <c r="A70" s="81" t="s">
        <v>351</v>
      </c>
      <c r="B70" s="295">
        <f t="shared" si="0"/>
        <v>100</v>
      </c>
      <c r="C70" s="296">
        <f>C69/B69*100</f>
        <v>1.3945850053735689</v>
      </c>
      <c r="D70" s="296">
        <f>D69/B69*100</f>
        <v>43.613682823743936</v>
      </c>
      <c r="E70" s="296">
        <f>E69/B69*100</f>
        <v>17.063918537205694</v>
      </c>
      <c r="F70" s="296">
        <f>F69/B69*100</f>
        <v>6.1157084592155488</v>
      </c>
      <c r="G70" s="298">
        <f>G69/B69*100</f>
        <v>0</v>
      </c>
      <c r="H70" s="296">
        <f>H69/B69*100</f>
        <v>1.1344598910306365</v>
      </c>
      <c r="I70" s="296">
        <f>I69/B69*100</f>
        <v>1.7023082188439926</v>
      </c>
      <c r="J70" s="296">
        <f>J69/B69*100</f>
        <v>10.686478325527075</v>
      </c>
      <c r="K70" s="296">
        <f>K69/B69*100</f>
        <v>4.2609545557206374</v>
      </c>
      <c r="L70" s="296">
        <f>L69/B69*100</f>
        <v>8.4148769604163665</v>
      </c>
      <c r="M70" s="296">
        <f>M69/B69*100</f>
        <v>0</v>
      </c>
      <c r="N70" s="296">
        <f>N69/B69*100</f>
        <v>5.6130272229225415</v>
      </c>
      <c r="O70" s="81">
        <f>O69/B69*100</f>
        <v>0</v>
      </c>
      <c r="Q70" s="327">
        <f t="shared" si="1"/>
        <v>82.31551713746336</v>
      </c>
    </row>
    <row r="71" spans="1:17" ht="15" hidden="1" customHeight="1" x14ac:dyDescent="0.15">
      <c r="A71" s="81" t="s">
        <v>132</v>
      </c>
      <c r="B71" s="295">
        <v>6768158</v>
      </c>
      <c r="C71" s="294">
        <v>119085</v>
      </c>
      <c r="D71" s="294">
        <v>1155856</v>
      </c>
      <c r="E71" s="294">
        <v>1538115</v>
      </c>
      <c r="F71" s="294">
        <v>481597</v>
      </c>
      <c r="G71" s="294">
        <v>0</v>
      </c>
      <c r="H71" s="294">
        <v>111029</v>
      </c>
      <c r="I71" s="294">
        <v>413710</v>
      </c>
      <c r="J71" s="294">
        <v>900919</v>
      </c>
      <c r="K71" s="294">
        <v>376817</v>
      </c>
      <c r="L71" s="294">
        <v>1096538</v>
      </c>
      <c r="M71" s="294">
        <v>80181</v>
      </c>
      <c r="N71" s="294">
        <v>494311</v>
      </c>
      <c r="O71" s="294">
        <v>0</v>
      </c>
      <c r="Q71" s="327">
        <f t="shared" si="1"/>
        <v>4975849</v>
      </c>
    </row>
    <row r="72" spans="1:17" ht="15" hidden="1" customHeight="1" x14ac:dyDescent="0.15">
      <c r="A72" s="81" t="s">
        <v>351</v>
      </c>
      <c r="B72" s="295">
        <f>SUM(C72:O72)</f>
        <v>99.999999999999986</v>
      </c>
      <c r="C72" s="296">
        <f>C71/B71*100</f>
        <v>1.7594890663013483</v>
      </c>
      <c r="D72" s="296">
        <f>D71/B71*100</f>
        <v>17.077851905939546</v>
      </c>
      <c r="E72" s="296">
        <f>E71/B71*100</f>
        <v>22.725754924752053</v>
      </c>
      <c r="F72" s="296">
        <f>F71/B71*100</f>
        <v>7.115628801809887</v>
      </c>
      <c r="G72" s="298">
        <f>G71/B71*100</f>
        <v>0</v>
      </c>
      <c r="H72" s="296">
        <f>H71/B71*100</f>
        <v>1.6404611121667074</v>
      </c>
      <c r="I72" s="296">
        <f>I71/B71*100</f>
        <v>6.1125937071800038</v>
      </c>
      <c r="J72" s="296">
        <f>J71/B71*100</f>
        <v>13.311140195013177</v>
      </c>
      <c r="K72" s="296">
        <f>K71/B71*100</f>
        <v>5.5674970944827233</v>
      </c>
      <c r="L72" s="296">
        <f>L71/B71*100</f>
        <v>16.201424375731179</v>
      </c>
      <c r="M72" s="296">
        <f>M71/B71*100</f>
        <v>1.1846797902767636</v>
      </c>
      <c r="N72" s="296">
        <f>N71/B71*100</f>
        <v>7.303479026346607</v>
      </c>
      <c r="O72" s="81">
        <f>O71/B71*100</f>
        <v>0</v>
      </c>
      <c r="Q72" s="327">
        <f t="shared" si="1"/>
        <v>80.296839442436408</v>
      </c>
    </row>
    <row r="73" spans="1:17" ht="15" hidden="1" customHeight="1" x14ac:dyDescent="0.15">
      <c r="A73" s="81" t="s">
        <v>197</v>
      </c>
      <c r="B73" s="295">
        <v>7158989</v>
      </c>
      <c r="C73" s="294">
        <v>120391</v>
      </c>
      <c r="D73" s="294">
        <v>1385428</v>
      </c>
      <c r="E73" s="294">
        <v>1740604</v>
      </c>
      <c r="F73" s="294">
        <v>458062</v>
      </c>
      <c r="G73" s="294">
        <v>22200</v>
      </c>
      <c r="H73" s="294">
        <v>153642</v>
      </c>
      <c r="I73" s="294">
        <v>144763</v>
      </c>
      <c r="J73" s="294">
        <v>1164109</v>
      </c>
      <c r="K73" s="294">
        <v>375794</v>
      </c>
      <c r="L73" s="294">
        <v>1073253</v>
      </c>
      <c r="M73" s="294">
        <v>1056</v>
      </c>
      <c r="N73" s="294">
        <v>519687</v>
      </c>
      <c r="O73" s="294">
        <v>0</v>
      </c>
      <c r="Q73" s="327">
        <f t="shared" si="1"/>
        <v>5821482</v>
      </c>
    </row>
    <row r="74" spans="1:17" ht="15" hidden="1" customHeight="1" x14ac:dyDescent="0.15">
      <c r="A74" s="81" t="s">
        <v>351</v>
      </c>
      <c r="B74" s="295">
        <f>SUM(C74:O74)</f>
        <v>100</v>
      </c>
      <c r="C74" s="296">
        <f>C73/B73*100</f>
        <v>1.681676002016486</v>
      </c>
      <c r="D74" s="296">
        <f>D73/B73*100</f>
        <v>19.352285636980305</v>
      </c>
      <c r="E74" s="296">
        <f>E73/B73*100</f>
        <v>24.313544831539762</v>
      </c>
      <c r="F74" s="296">
        <f>F73/B73*100</f>
        <v>6.3984174301706567</v>
      </c>
      <c r="G74" s="298">
        <f>G73/B73*100</f>
        <v>0.31009965233917802</v>
      </c>
      <c r="H74" s="296">
        <f>H73/B73*100</f>
        <v>2.1461410263376575</v>
      </c>
      <c r="I74" s="296">
        <f>I73/B73*100</f>
        <v>2.0221151338547942</v>
      </c>
      <c r="J74" s="296">
        <f>J73/B73*100</f>
        <v>16.260801629950823</v>
      </c>
      <c r="K74" s="296">
        <f>K73/B73*100</f>
        <v>5.2492607545562651</v>
      </c>
      <c r="L74" s="296">
        <f>L73/B73*100</f>
        <v>14.991683881620716</v>
      </c>
      <c r="M74" s="296">
        <f>M73/B73*100</f>
        <v>1.4750686165323063E-2</v>
      </c>
      <c r="N74" s="296">
        <f>N73/B73*100</f>
        <v>7.2592233344680377</v>
      </c>
      <c r="O74" s="81">
        <f>O73/B73*100</f>
        <v>0</v>
      </c>
      <c r="Q74" s="327">
        <f t="shared" si="1"/>
        <v>73.829107819746085</v>
      </c>
    </row>
    <row r="75" spans="1:17" ht="15" customHeight="1" x14ac:dyDescent="0.15">
      <c r="A75" s="81" t="s">
        <v>625</v>
      </c>
      <c r="B75" s="295">
        <v>6616303</v>
      </c>
      <c r="C75" s="295">
        <v>111831</v>
      </c>
      <c r="D75" s="295">
        <v>1239597</v>
      </c>
      <c r="E75" s="295">
        <v>1713380</v>
      </c>
      <c r="F75" s="295">
        <v>466168</v>
      </c>
      <c r="G75" s="295">
        <v>22000</v>
      </c>
      <c r="H75" s="295">
        <v>144822</v>
      </c>
      <c r="I75" s="295">
        <v>150718</v>
      </c>
      <c r="J75" s="295">
        <v>1041416</v>
      </c>
      <c r="K75" s="295">
        <v>367619</v>
      </c>
      <c r="L75" s="295">
        <v>863592</v>
      </c>
      <c r="M75" s="295">
        <v>0</v>
      </c>
      <c r="N75" s="295">
        <v>495160</v>
      </c>
      <c r="O75" s="295">
        <v>0</v>
      </c>
      <c r="Q75" s="327"/>
    </row>
    <row r="76" spans="1:17" ht="15" customHeight="1" x14ac:dyDescent="0.15">
      <c r="A76" s="81" t="s">
        <v>351</v>
      </c>
      <c r="B76" s="295">
        <f>SUM(C76:O76)</f>
        <v>99.999999999999986</v>
      </c>
      <c r="C76" s="296">
        <f>C75/B75*100</f>
        <v>1.6902339569393965</v>
      </c>
      <c r="D76" s="296">
        <f>D75/B75*100</f>
        <v>18.735493220307472</v>
      </c>
      <c r="E76" s="296">
        <f>E75/B75*100</f>
        <v>25.896335158773713</v>
      </c>
      <c r="F76" s="296">
        <f>F75/B75*100</f>
        <v>7.0457474514090412</v>
      </c>
      <c r="G76" s="298">
        <f>G75/B75*100</f>
        <v>0.33251197836616614</v>
      </c>
      <c r="H76" s="296">
        <f>H75/B75*100</f>
        <v>2.1888658968611323</v>
      </c>
      <c r="I76" s="296">
        <f>I75/B75*100</f>
        <v>2.2779791070632647</v>
      </c>
      <c r="J76" s="296">
        <f>J75/B75*100</f>
        <v>15.740149748280876</v>
      </c>
      <c r="K76" s="296">
        <f>K75/B75*100</f>
        <v>5.556260044317801</v>
      </c>
      <c r="L76" s="296">
        <f>L75/B75*100</f>
        <v>13.052485655508825</v>
      </c>
      <c r="M76" s="296">
        <f>M75/B75*100</f>
        <v>0</v>
      </c>
      <c r="N76" s="296">
        <f>N75/B75*100</f>
        <v>7.4839377821723101</v>
      </c>
      <c r="O76" s="81">
        <f>O75/B75*100</f>
        <v>0</v>
      </c>
      <c r="Q76" s="327"/>
    </row>
    <row r="77" spans="1:17" ht="15" customHeight="1" x14ac:dyDescent="0.15">
      <c r="A77" s="81" t="s">
        <v>34</v>
      </c>
      <c r="B77" s="295">
        <v>7423113</v>
      </c>
      <c r="C77" s="294">
        <v>110018</v>
      </c>
      <c r="D77" s="294">
        <v>1102809</v>
      </c>
      <c r="E77" s="294">
        <v>1839461</v>
      </c>
      <c r="F77" s="294">
        <v>741831</v>
      </c>
      <c r="G77" s="294">
        <v>23000</v>
      </c>
      <c r="H77" s="294">
        <v>148642</v>
      </c>
      <c r="I77" s="294">
        <v>169886</v>
      </c>
      <c r="J77" s="294">
        <v>1195853</v>
      </c>
      <c r="K77" s="294">
        <v>351932</v>
      </c>
      <c r="L77" s="294">
        <v>1222511</v>
      </c>
      <c r="M77" s="294">
        <v>8422</v>
      </c>
      <c r="N77" s="294">
        <v>508748</v>
      </c>
      <c r="O77" s="294">
        <v>0</v>
      </c>
      <c r="Q77" s="327"/>
    </row>
    <row r="78" spans="1:17" ht="15" customHeight="1" x14ac:dyDescent="0.15">
      <c r="A78" s="81" t="s">
        <v>351</v>
      </c>
      <c r="B78" s="295">
        <f>SUM(C78:O78)</f>
        <v>100</v>
      </c>
      <c r="C78" s="296">
        <f>C77/B77*100</f>
        <v>1.4821005688583753</v>
      </c>
      <c r="D78" s="296">
        <f>D77/B77*100</f>
        <v>14.856422096767218</v>
      </c>
      <c r="E78" s="296">
        <f>E77/B77*100</f>
        <v>24.780183192684792</v>
      </c>
      <c r="F78" s="296">
        <f>F77/B77*100</f>
        <v>9.9935296687521795</v>
      </c>
      <c r="G78" s="298">
        <f>G77/B77*100</f>
        <v>0.30984305371614307</v>
      </c>
      <c r="H78" s="296">
        <f>H77/B77*100</f>
        <v>2.0024213561076061</v>
      </c>
      <c r="I78" s="296">
        <f>I77/B77*100</f>
        <v>2.2886085662443776</v>
      </c>
      <c r="J78" s="296">
        <f>J77/B77*100</f>
        <v>16.109858491983083</v>
      </c>
      <c r="K78" s="296">
        <f>K77/B77*100</f>
        <v>4.7410298078447681</v>
      </c>
      <c r="L78" s="296">
        <f>L77/B77*100</f>
        <v>16.468980062677208</v>
      </c>
      <c r="M78" s="296">
        <f>M77/B77*100</f>
        <v>0.11345644340858074</v>
      </c>
      <c r="N78" s="296">
        <f>N77/B77*100</f>
        <v>6.8535666909556676</v>
      </c>
      <c r="O78" s="81">
        <f>O77/B77*100</f>
        <v>0</v>
      </c>
      <c r="Q78" s="327"/>
    </row>
    <row r="79" spans="1:17" ht="15" customHeight="1" x14ac:dyDescent="0.15">
      <c r="A79" s="81" t="s">
        <v>52</v>
      </c>
      <c r="B79" s="295">
        <v>6424216</v>
      </c>
      <c r="C79" s="295">
        <v>112664</v>
      </c>
      <c r="D79" s="295">
        <v>979680</v>
      </c>
      <c r="E79" s="295">
        <v>1703882</v>
      </c>
      <c r="F79" s="295">
        <v>750467</v>
      </c>
      <c r="G79" s="295">
        <v>23000</v>
      </c>
      <c r="H79" s="295">
        <v>109612</v>
      </c>
      <c r="I79" s="295">
        <v>109653</v>
      </c>
      <c r="J79" s="295">
        <v>1057879</v>
      </c>
      <c r="K79" s="295">
        <v>336734</v>
      </c>
      <c r="L79" s="295">
        <v>721292</v>
      </c>
      <c r="M79" s="295">
        <v>11459</v>
      </c>
      <c r="N79" s="295">
        <v>507894</v>
      </c>
      <c r="O79" s="295">
        <v>0</v>
      </c>
    </row>
    <row r="80" spans="1:17" ht="15" customHeight="1" x14ac:dyDescent="0.15">
      <c r="A80" s="81" t="s">
        <v>351</v>
      </c>
      <c r="B80" s="295">
        <f>SUM(C80:O80)</f>
        <v>100</v>
      </c>
      <c r="C80" s="296">
        <f>C79/B79*100</f>
        <v>1.7537392889653773</v>
      </c>
      <c r="D80" s="296">
        <f>D79/B79*100</f>
        <v>15.249798574643195</v>
      </c>
      <c r="E80" s="296">
        <f>E79/B79*100</f>
        <v>26.522800603217579</v>
      </c>
      <c r="F80" s="296">
        <f>F79/B79*100</f>
        <v>11.681845691365297</v>
      </c>
      <c r="G80" s="298">
        <f>G79/B79*100</f>
        <v>0.35802034053649506</v>
      </c>
      <c r="H80" s="296">
        <f>H79/B79*100</f>
        <v>1.7062315463863604</v>
      </c>
      <c r="I80" s="296">
        <f>I79/B79*100</f>
        <v>1.7068697565586215</v>
      </c>
      <c r="J80" s="296">
        <f>J79/B79*100</f>
        <v>16.467052166365516</v>
      </c>
      <c r="K80" s="296">
        <f>K79/B79*100</f>
        <v>5.2416357108789624</v>
      </c>
      <c r="L80" s="296">
        <f>L79/B79*100</f>
        <v>11.227704672445633</v>
      </c>
      <c r="M80" s="296">
        <f>M79/B79*100</f>
        <v>0.1783719600959868</v>
      </c>
      <c r="N80" s="296">
        <f>N79/B79*100</f>
        <v>7.9059296885409829</v>
      </c>
      <c r="O80" s="81">
        <f>O79/B79*100</f>
        <v>0</v>
      </c>
    </row>
    <row r="81" spans="1:15" ht="15" customHeight="1" x14ac:dyDescent="0.15">
      <c r="A81" s="81" t="s">
        <v>180</v>
      </c>
      <c r="B81" s="295">
        <v>6235265</v>
      </c>
      <c r="C81" s="295">
        <v>109942</v>
      </c>
      <c r="D81" s="295">
        <v>905868</v>
      </c>
      <c r="E81" s="295">
        <v>2214047</v>
      </c>
      <c r="F81" s="295">
        <v>585392</v>
      </c>
      <c r="G81" s="295">
        <v>23000</v>
      </c>
      <c r="H81" s="295">
        <v>110279</v>
      </c>
      <c r="I81" s="295">
        <v>110106</v>
      </c>
      <c r="J81" s="295">
        <v>696404</v>
      </c>
      <c r="K81" s="295">
        <v>330506</v>
      </c>
      <c r="L81" s="295">
        <v>647908</v>
      </c>
      <c r="M81" s="295">
        <v>0</v>
      </c>
      <c r="N81" s="295">
        <v>501813</v>
      </c>
      <c r="O81" s="295">
        <v>0</v>
      </c>
    </row>
    <row r="82" spans="1:15" ht="15" customHeight="1" x14ac:dyDescent="0.15">
      <c r="A82" s="81" t="s">
        <v>351</v>
      </c>
      <c r="B82" s="295">
        <f>SUM(C82:O82)</f>
        <v>100.00000000000001</v>
      </c>
      <c r="C82" s="296">
        <f>C81/B81*100</f>
        <v>1.7632289886636736</v>
      </c>
      <c r="D82" s="296">
        <f>D81/B81*100</f>
        <v>14.528139541783711</v>
      </c>
      <c r="E82" s="296">
        <f>E81/B81*100</f>
        <v>35.508466761236292</v>
      </c>
      <c r="F82" s="296">
        <f>F81/B81*100</f>
        <v>9.3884061062360615</v>
      </c>
      <c r="G82" s="298">
        <f>G81/B81*100</f>
        <v>0.36886964707995568</v>
      </c>
      <c r="H82" s="296">
        <f>H81/B81*100</f>
        <v>1.7686337308839319</v>
      </c>
      <c r="I82" s="296">
        <f>I81/B81*100</f>
        <v>1.765859189625461</v>
      </c>
      <c r="J82" s="296">
        <f>J81/B81*100</f>
        <v>11.168795552394325</v>
      </c>
      <c r="K82" s="296">
        <f>K81/B81*100</f>
        <v>5.3005926772959926</v>
      </c>
      <c r="L82" s="296">
        <f>L81/B81*100</f>
        <v>10.391025882620868</v>
      </c>
      <c r="M82" s="296">
        <f>M81/B81*100</f>
        <v>0</v>
      </c>
      <c r="N82" s="296">
        <f>N81/B81*100</f>
        <v>8.0479819221797317</v>
      </c>
      <c r="O82" s="81">
        <f>O81/B81*100</f>
        <v>0</v>
      </c>
    </row>
    <row r="83" spans="1:15" ht="15" customHeight="1" x14ac:dyDescent="0.15">
      <c r="A83" s="81" t="s">
        <v>84</v>
      </c>
      <c r="B83" s="295">
        <f>SUM(C83:O83)</f>
        <v>6363925</v>
      </c>
      <c r="C83" s="295">
        <v>97861</v>
      </c>
      <c r="D83" s="295">
        <v>980474</v>
      </c>
      <c r="E83" s="295">
        <v>2033460</v>
      </c>
      <c r="F83" s="295">
        <v>550887</v>
      </c>
      <c r="G83" s="295">
        <v>23000</v>
      </c>
      <c r="H83" s="295">
        <v>110233</v>
      </c>
      <c r="I83" s="295">
        <v>111136</v>
      </c>
      <c r="J83" s="295">
        <v>628152</v>
      </c>
      <c r="K83" s="295">
        <v>363446</v>
      </c>
      <c r="L83" s="295">
        <v>925604</v>
      </c>
      <c r="M83" s="295">
        <v>0</v>
      </c>
      <c r="N83" s="295">
        <v>539672</v>
      </c>
      <c r="O83" s="295">
        <v>0</v>
      </c>
    </row>
    <row r="84" spans="1:15" ht="15" customHeight="1" x14ac:dyDescent="0.15">
      <c r="A84" s="81" t="s">
        <v>351</v>
      </c>
      <c r="B84" s="295">
        <f>SUM(C84:O84)</f>
        <v>100.00000000000001</v>
      </c>
      <c r="C84" s="296">
        <f>C83/B83*100</f>
        <v>1.5377459665222328</v>
      </c>
      <c r="D84" s="296">
        <f>D83/B83*100</f>
        <v>15.406749765278505</v>
      </c>
      <c r="E84" s="296">
        <f>E83/B83*100</f>
        <v>31.952922135317436</v>
      </c>
      <c r="F84" s="296">
        <f>F83/B83*100</f>
        <v>8.6564030845743787</v>
      </c>
      <c r="G84" s="298">
        <f>G83/B83*100</f>
        <v>0.36141217880474708</v>
      </c>
      <c r="H84" s="296">
        <f>H83/B83*100</f>
        <v>1.7321542915732038</v>
      </c>
      <c r="I84" s="296">
        <f>I83/B83*100</f>
        <v>1.7463436479845378</v>
      </c>
      <c r="J84" s="296">
        <f>J83/B83*100</f>
        <v>9.8705123017634548</v>
      </c>
      <c r="K84" s="296">
        <f>K83/B83*100</f>
        <v>5.7110352494726131</v>
      </c>
      <c r="L84" s="296">
        <f>L83/B83*100</f>
        <v>14.544546015234308</v>
      </c>
      <c r="M84" s="296">
        <f>M83/B83*100</f>
        <v>0</v>
      </c>
      <c r="N84" s="296">
        <f>N83/B83*100</f>
        <v>8.4801753634745847</v>
      </c>
      <c r="O84" s="81">
        <f>O83/B83*100</f>
        <v>0</v>
      </c>
    </row>
    <row r="85" spans="1:15" ht="15" customHeight="1" x14ac:dyDescent="0.15">
      <c r="A85" s="81" t="s">
        <v>63</v>
      </c>
      <c r="B85" s="295">
        <v>6032847</v>
      </c>
      <c r="C85" s="295">
        <v>94995</v>
      </c>
      <c r="D85" s="295">
        <v>1032422</v>
      </c>
      <c r="E85" s="295">
        <v>1780334</v>
      </c>
      <c r="F85" s="295">
        <v>580421</v>
      </c>
      <c r="G85" s="295">
        <v>23000</v>
      </c>
      <c r="H85" s="295">
        <v>121872</v>
      </c>
      <c r="I85" s="295">
        <v>101174</v>
      </c>
      <c r="J85" s="295">
        <v>771153</v>
      </c>
      <c r="K85" s="295">
        <v>321489</v>
      </c>
      <c r="L85" s="295">
        <v>627917</v>
      </c>
      <c r="M85" s="295">
        <v>0</v>
      </c>
      <c r="N85" s="295">
        <v>578070</v>
      </c>
      <c r="O85" s="295">
        <v>0</v>
      </c>
    </row>
    <row r="86" spans="1:15" ht="15" customHeight="1" x14ac:dyDescent="0.15">
      <c r="A86" s="81" t="s">
        <v>351</v>
      </c>
      <c r="B86" s="295">
        <f>SUM(C86:O86)</f>
        <v>100</v>
      </c>
      <c r="C86" s="296">
        <f>C85/B85*100</f>
        <v>1.5746296897633905</v>
      </c>
      <c r="D86" s="296">
        <f>D85/B85*100</f>
        <v>17.113346318910459</v>
      </c>
      <c r="E86" s="296">
        <f>E85/B85*100</f>
        <v>29.510677131377605</v>
      </c>
      <c r="F86" s="296">
        <f>F85/B85*100</f>
        <v>9.6210130971330781</v>
      </c>
      <c r="G86" s="298">
        <f>G85/B85*100</f>
        <v>0.38124620100592638</v>
      </c>
      <c r="H86" s="296">
        <f>H85/B85*100</f>
        <v>2.0201407395214899</v>
      </c>
      <c r="I86" s="296">
        <f>I85/B85*100</f>
        <v>1.6770523104597215</v>
      </c>
      <c r="J86" s="296">
        <f>J85/B85*100</f>
        <v>12.782571810622745</v>
      </c>
      <c r="K86" s="296">
        <f>K85/B85*100</f>
        <v>5.3289765180519248</v>
      </c>
      <c r="L86" s="296">
        <f>L85/B85*100</f>
        <v>10.408303078132098</v>
      </c>
      <c r="M86" s="296">
        <f>M85/B85*100</f>
        <v>0</v>
      </c>
      <c r="N86" s="296">
        <f>N85/B85*100</f>
        <v>9.58204310502156</v>
      </c>
      <c r="O86" s="81">
        <f>O85/B85*100</f>
        <v>0</v>
      </c>
    </row>
    <row r="87" spans="1:15" ht="15" customHeight="1" x14ac:dyDescent="0.15">
      <c r="A87" s="81" t="s">
        <v>182</v>
      </c>
      <c r="B87" s="295">
        <v>7453835</v>
      </c>
      <c r="C87" s="295">
        <v>91664</v>
      </c>
      <c r="D87" s="295">
        <v>1387640</v>
      </c>
      <c r="E87" s="295">
        <v>2216113</v>
      </c>
      <c r="F87" s="295">
        <v>580991</v>
      </c>
      <c r="G87" s="295">
        <v>23000</v>
      </c>
      <c r="H87" s="295">
        <v>149767</v>
      </c>
      <c r="I87" s="295">
        <v>113237</v>
      </c>
      <c r="J87" s="295">
        <v>1127250</v>
      </c>
      <c r="K87" s="295">
        <v>310980</v>
      </c>
      <c r="L87" s="295">
        <v>804344</v>
      </c>
      <c r="M87" s="295">
        <v>30675</v>
      </c>
      <c r="N87" s="295">
        <v>618174</v>
      </c>
      <c r="O87" s="295">
        <v>0</v>
      </c>
    </row>
    <row r="88" spans="1:15" ht="15" customHeight="1" x14ac:dyDescent="0.15">
      <c r="A88" s="81" t="s">
        <v>351</v>
      </c>
      <c r="B88" s="295">
        <f>SUM(C88:O88)</f>
        <v>100.06882135169346</v>
      </c>
      <c r="C88" s="296">
        <f>C87/B87*100</f>
        <v>1.2297562261574075</v>
      </c>
      <c r="D88" s="296">
        <f>D87/B87*100</f>
        <v>18.616457166009177</v>
      </c>
      <c r="E88" s="296">
        <v>29.8</v>
      </c>
      <c r="F88" s="296">
        <f>F87/B87*100</f>
        <v>7.7945245635300493</v>
      </c>
      <c r="G88" s="298">
        <f>G87/B87*100</f>
        <v>0.30856599321020656</v>
      </c>
      <c r="H88" s="296">
        <f>H87/B87*100</f>
        <v>2.0092610045701309</v>
      </c>
      <c r="I88" s="296">
        <f>I87/B87*100</f>
        <v>1.5191777118758329</v>
      </c>
      <c r="J88" s="296">
        <f>J87/B87*100</f>
        <v>15.123087645487187</v>
      </c>
      <c r="K88" s="296">
        <f>K87/B87*100</f>
        <v>4.1720805464569581</v>
      </c>
      <c r="L88" s="296">
        <f>L87/B87*100</f>
        <v>10.791008923594363</v>
      </c>
      <c r="M88" s="296">
        <f>M87/B87*100</f>
        <v>0.41153312355317762</v>
      </c>
      <c r="N88" s="296">
        <f>N87/B87*100</f>
        <v>8.2933684472489659</v>
      </c>
      <c r="O88" s="81">
        <f>O87/B87*100</f>
        <v>0</v>
      </c>
    </row>
    <row r="89" spans="1:15" ht="15" customHeight="1" x14ac:dyDescent="0.15">
      <c r="A89" s="81" t="s">
        <v>168</v>
      </c>
      <c r="B89" s="302">
        <v>7436490</v>
      </c>
      <c r="C89" s="302">
        <v>91189</v>
      </c>
      <c r="D89" s="302">
        <v>1100204</v>
      </c>
      <c r="E89" s="302">
        <v>2774427</v>
      </c>
      <c r="F89" s="302">
        <v>581375</v>
      </c>
      <c r="G89" s="302">
        <v>23000</v>
      </c>
      <c r="H89" s="302">
        <v>57052</v>
      </c>
      <c r="I89" s="302">
        <v>140830</v>
      </c>
      <c r="J89" s="302">
        <v>841799</v>
      </c>
      <c r="K89" s="302">
        <v>306892</v>
      </c>
      <c r="L89" s="302">
        <v>871928</v>
      </c>
      <c r="M89" s="302">
        <v>0</v>
      </c>
      <c r="N89" s="302">
        <v>647794</v>
      </c>
      <c r="O89" s="302">
        <v>0</v>
      </c>
    </row>
    <row r="90" spans="1:15" ht="15" customHeight="1" x14ac:dyDescent="0.15">
      <c r="A90" s="81" t="s">
        <v>351</v>
      </c>
      <c r="B90" s="326">
        <f>SUM(C90:O90)</f>
        <v>100.07500608485991</v>
      </c>
      <c r="C90" s="298">
        <f>C89/B89*100</f>
        <v>1.2262371091738171</v>
      </c>
      <c r="D90" s="298">
        <f>D89/B89*100</f>
        <v>14.794667914567222</v>
      </c>
      <c r="E90" s="298">
        <f>E89/B89*100</f>
        <v>37.308286570680522</v>
      </c>
      <c r="F90" s="298">
        <f>F89/B89*100</f>
        <v>7.8178683760752721</v>
      </c>
      <c r="G90" s="298">
        <f>G89/B89*100</f>
        <v>0.30928569795696625</v>
      </c>
      <c r="H90" s="298">
        <f>H89/B89*100</f>
        <v>0.76718989738438437</v>
      </c>
      <c r="I90" s="298">
        <f>I89/B89*100</f>
        <v>1.8937697757947636</v>
      </c>
      <c r="J90" s="298">
        <f>J89/B89*100</f>
        <v>11.319843098020705</v>
      </c>
      <c r="K90" s="298">
        <f>K89/B89*100</f>
        <v>4.126839409452578</v>
      </c>
      <c r="L90" s="298">
        <v>11.8</v>
      </c>
      <c r="M90" s="298">
        <f>M89/B89*100</f>
        <v>0</v>
      </c>
      <c r="N90" s="298">
        <f>N89/B89*100</f>
        <v>8.7110182357536949</v>
      </c>
      <c r="O90" s="326">
        <f>O89/B89*100</f>
        <v>0</v>
      </c>
    </row>
    <row r="91" spans="1:15" ht="15" customHeight="1" x14ac:dyDescent="0.15">
      <c r="A91" s="81" t="s">
        <v>5</v>
      </c>
      <c r="B91" s="302">
        <v>7356133</v>
      </c>
      <c r="C91" s="302">
        <v>126505</v>
      </c>
      <c r="D91" s="302">
        <v>1167981</v>
      </c>
      <c r="E91" s="302">
        <v>2747064</v>
      </c>
      <c r="F91" s="302">
        <v>600508</v>
      </c>
      <c r="G91" s="302">
        <v>23000</v>
      </c>
      <c r="H91" s="302">
        <v>80932</v>
      </c>
      <c r="I91" s="302">
        <v>167152</v>
      </c>
      <c r="J91" s="302">
        <v>740145</v>
      </c>
      <c r="K91" s="302">
        <v>295838</v>
      </c>
      <c r="L91" s="302">
        <v>743581</v>
      </c>
      <c r="M91" s="302">
        <v>0</v>
      </c>
      <c r="N91" s="302">
        <v>663427</v>
      </c>
      <c r="O91" s="81">
        <v>0</v>
      </c>
    </row>
    <row r="92" spans="1:15" ht="15" customHeight="1" x14ac:dyDescent="0.15">
      <c r="A92" s="81" t="s">
        <v>351</v>
      </c>
      <c r="B92" s="81">
        <v>100</v>
      </c>
      <c r="C92" s="298">
        <f>C91/B91*100</f>
        <v>1.7197214895380495</v>
      </c>
      <c r="D92" s="298">
        <f>D91/B91*100</f>
        <v>15.877649302969374</v>
      </c>
      <c r="E92" s="298">
        <f>E91/B91*100</f>
        <v>37.34385987855304</v>
      </c>
      <c r="F92" s="298">
        <f>F91/B91*100</f>
        <v>8.1633651811352514</v>
      </c>
      <c r="G92" s="298">
        <f>G91/B91*100</f>
        <v>0.3126642761896774</v>
      </c>
      <c r="H92" s="298">
        <f>H91/B91*100</f>
        <v>1.1001976174166508</v>
      </c>
      <c r="I92" s="298">
        <f>I91/B91*100</f>
        <v>2.2722808301589978</v>
      </c>
      <c r="J92" s="298">
        <f>J91/B91*100</f>
        <v>10.061604378278641</v>
      </c>
      <c r="K92" s="298">
        <f>K91/B91*100</f>
        <v>4.0216510495392077</v>
      </c>
      <c r="L92" s="298">
        <f>L91/B91*100</f>
        <v>10.108313702321587</v>
      </c>
      <c r="M92" s="326">
        <f>M91/B91*100</f>
        <v>0</v>
      </c>
      <c r="N92" s="298">
        <f>N91/B91*100</f>
        <v>9.0186922938995266</v>
      </c>
      <c r="O92" s="81">
        <v>0</v>
      </c>
    </row>
    <row r="93" spans="1:15" ht="15" customHeight="1" x14ac:dyDescent="0.15">
      <c r="A93" s="81" t="s">
        <v>291</v>
      </c>
      <c r="B93" s="294">
        <v>7548668</v>
      </c>
      <c r="C93" s="294">
        <v>116931</v>
      </c>
      <c r="D93" s="294">
        <v>1185261</v>
      </c>
      <c r="E93" s="294">
        <v>2765027</v>
      </c>
      <c r="F93" s="294">
        <v>567122</v>
      </c>
      <c r="G93" s="294">
        <v>23000</v>
      </c>
      <c r="H93" s="294">
        <v>48199</v>
      </c>
      <c r="I93" s="294">
        <v>175384</v>
      </c>
      <c r="J93" s="294">
        <v>870007</v>
      </c>
      <c r="K93" s="294">
        <v>293932</v>
      </c>
      <c r="L93" s="294">
        <v>852212</v>
      </c>
      <c r="M93" s="294">
        <v>0</v>
      </c>
      <c r="N93" s="294">
        <v>651593</v>
      </c>
      <c r="O93" s="294">
        <v>0</v>
      </c>
    </row>
    <row r="94" spans="1:15" ht="15" customHeight="1" x14ac:dyDescent="0.15">
      <c r="A94" s="81" t="s">
        <v>351</v>
      </c>
      <c r="B94" s="81">
        <v>100</v>
      </c>
      <c r="C94" s="298">
        <f>C93/B93*100</f>
        <v>1.5490282524016159</v>
      </c>
      <c r="D94" s="298">
        <f>D93/B93*100</f>
        <v>15.701591327105657</v>
      </c>
      <c r="E94" s="298">
        <f>E93/B93*100</f>
        <v>36.629336460419246</v>
      </c>
      <c r="F94" s="298">
        <f>F93/B93*100</f>
        <v>7.5128751191600953</v>
      </c>
      <c r="G94" s="298">
        <f>G93/B93*100</f>
        <v>0.30468951608416212</v>
      </c>
      <c r="H94" s="298">
        <f>H93/B93*100</f>
        <v>0.63850999938002306</v>
      </c>
      <c r="I94" s="298">
        <f>I93/B93*100</f>
        <v>2.3233767864741171</v>
      </c>
      <c r="J94" s="298">
        <f>J93/B93*100</f>
        <v>11.525304861731897</v>
      </c>
      <c r="K94" s="298">
        <f>K93/B93*100</f>
        <v>3.8938260365934756</v>
      </c>
      <c r="L94" s="298">
        <f>L93/B93*100</f>
        <v>11.289567907874607</v>
      </c>
      <c r="M94" s="326">
        <f>M93/B93*100</f>
        <v>0</v>
      </c>
      <c r="N94" s="298">
        <f>N93/B93*100</f>
        <v>8.631893732775108</v>
      </c>
      <c r="O94" s="81">
        <v>0</v>
      </c>
    </row>
    <row r="95" spans="1:15" ht="15" customHeight="1" x14ac:dyDescent="0.15">
      <c r="A95" s="81" t="s">
        <v>676</v>
      </c>
      <c r="B95" s="294">
        <v>9779926</v>
      </c>
      <c r="C95" s="294">
        <v>112280</v>
      </c>
      <c r="D95" s="294">
        <v>2749022</v>
      </c>
      <c r="E95" s="294">
        <v>2717833</v>
      </c>
      <c r="F95" s="294">
        <v>560143</v>
      </c>
      <c r="G95" s="294">
        <v>23000</v>
      </c>
      <c r="H95" s="294">
        <v>58750</v>
      </c>
      <c r="I95" s="294">
        <v>173273</v>
      </c>
      <c r="J95" s="294">
        <v>984092</v>
      </c>
      <c r="K95" s="294">
        <v>325215</v>
      </c>
      <c r="L95" s="294">
        <v>911257</v>
      </c>
      <c r="M95" s="294">
        <v>6268</v>
      </c>
      <c r="N95" s="294">
        <v>664989</v>
      </c>
      <c r="O95" s="294">
        <v>493804</v>
      </c>
    </row>
    <row r="96" spans="1:15" ht="15" customHeight="1" x14ac:dyDescent="0.15">
      <c r="A96" s="81" t="s">
        <v>351</v>
      </c>
      <c r="B96" s="81">
        <v>100</v>
      </c>
      <c r="C96" s="298">
        <f>C95/B95*100</f>
        <v>1.1480659465112517</v>
      </c>
      <c r="D96" s="298">
        <f>D95/B95*100</f>
        <v>28.108822091291895</v>
      </c>
      <c r="E96" s="298">
        <f>E95/B95*100</f>
        <v>27.789913747813632</v>
      </c>
      <c r="F96" s="298">
        <f>F95/B95*100</f>
        <v>5.7274768745693985</v>
      </c>
      <c r="G96" s="298">
        <f>G95/B95*100</f>
        <v>0.23517560357818657</v>
      </c>
      <c r="H96" s="298">
        <f>H95/B95*100</f>
        <v>0.60072029174862884</v>
      </c>
      <c r="I96" s="298">
        <f>I95/B95*100</f>
        <v>1.771720972121875</v>
      </c>
      <c r="J96" s="298">
        <f>J95/B95*100</f>
        <v>10.062366525063686</v>
      </c>
      <c r="K96" s="298">
        <f>K95/B95*100</f>
        <v>3.3253319094643454</v>
      </c>
      <c r="L96" s="298">
        <f>L95/B95*100</f>
        <v>9.3176267386890252</v>
      </c>
      <c r="M96" s="326">
        <f>M95/B95*100</f>
        <v>6.409046448817711E-2</v>
      </c>
      <c r="N96" s="298">
        <f>N95/B95*100</f>
        <v>6.7995299759936829</v>
      </c>
      <c r="O96" s="298">
        <f>O95/B95*100</f>
        <v>5.0491588586662104</v>
      </c>
    </row>
    <row r="97" spans="1:15" ht="15" customHeight="1" x14ac:dyDescent="0.15">
      <c r="A97" s="81" t="s">
        <v>677</v>
      </c>
      <c r="B97" s="294">
        <v>7711134</v>
      </c>
      <c r="C97" s="294">
        <v>110818</v>
      </c>
      <c r="D97" s="294">
        <v>1209539</v>
      </c>
      <c r="E97" s="294">
        <v>3003465</v>
      </c>
      <c r="F97" s="294">
        <v>591630</v>
      </c>
      <c r="G97" s="294">
        <v>23000</v>
      </c>
      <c r="H97" s="294">
        <v>81421</v>
      </c>
      <c r="I97" s="294">
        <v>154210</v>
      </c>
      <c r="J97" s="294">
        <v>791457</v>
      </c>
      <c r="K97" s="294">
        <v>281134</v>
      </c>
      <c r="L97" s="294">
        <v>796549</v>
      </c>
      <c r="M97" s="294">
        <v>0</v>
      </c>
      <c r="N97" s="294">
        <v>667911</v>
      </c>
      <c r="O97" s="294">
        <v>0</v>
      </c>
    </row>
    <row r="98" spans="1:15" ht="15" customHeight="1" x14ac:dyDescent="0.15">
      <c r="A98" s="81" t="s">
        <v>351</v>
      </c>
      <c r="B98" s="326">
        <f>SUM(C98:O98)</f>
        <v>99.999999999999986</v>
      </c>
      <c r="C98" s="298">
        <v>1.4</v>
      </c>
      <c r="D98" s="298">
        <v>15.7</v>
      </c>
      <c r="E98" s="298">
        <v>38.9</v>
      </c>
      <c r="F98" s="298">
        <v>7.7</v>
      </c>
      <c r="G98" s="298">
        <v>0.3</v>
      </c>
      <c r="H98" s="298">
        <v>1.1000000000000001</v>
      </c>
      <c r="I98" s="298">
        <v>2</v>
      </c>
      <c r="J98" s="298">
        <v>10.3</v>
      </c>
      <c r="K98" s="298">
        <v>3.6</v>
      </c>
      <c r="L98" s="298">
        <v>10.3</v>
      </c>
      <c r="M98" s="326">
        <v>0</v>
      </c>
      <c r="N98" s="298">
        <v>8.6999999999999993</v>
      </c>
      <c r="O98" s="298">
        <v>0</v>
      </c>
    </row>
    <row r="99" spans="1:15" ht="15" customHeight="1" x14ac:dyDescent="0.15">
      <c r="A99" s="81" t="s">
        <v>334</v>
      </c>
      <c r="B99" s="294">
        <v>8582886</v>
      </c>
      <c r="C99" s="294">
        <v>119113</v>
      </c>
      <c r="D99" s="294">
        <v>1411838</v>
      </c>
      <c r="E99" s="294">
        <v>3081254</v>
      </c>
      <c r="F99" s="294">
        <v>628665</v>
      </c>
      <c r="G99" s="294">
        <v>23000</v>
      </c>
      <c r="H99" s="294">
        <v>66721</v>
      </c>
      <c r="I99" s="294">
        <v>210550</v>
      </c>
      <c r="J99" s="294">
        <v>687132</v>
      </c>
      <c r="K99" s="294">
        <v>302001</v>
      </c>
      <c r="L99" s="294">
        <v>1439207</v>
      </c>
      <c r="M99" s="294">
        <v>0</v>
      </c>
      <c r="N99" s="294">
        <v>613405</v>
      </c>
      <c r="O99" s="294">
        <v>0</v>
      </c>
    </row>
    <row r="100" spans="1:15" ht="15" customHeight="1" x14ac:dyDescent="0.15">
      <c r="A100" s="81" t="s">
        <v>351</v>
      </c>
      <c r="B100" s="326">
        <f>SUM(C100:O100)</f>
        <v>99.999999999999986</v>
      </c>
      <c r="C100" s="298">
        <v>1.4</v>
      </c>
      <c r="D100" s="298">
        <v>16.399999999999999</v>
      </c>
      <c r="E100" s="298">
        <v>35.9</v>
      </c>
      <c r="F100" s="298">
        <v>7.3</v>
      </c>
      <c r="G100" s="298">
        <v>0.3</v>
      </c>
      <c r="H100" s="298">
        <v>0.8</v>
      </c>
      <c r="I100" s="298">
        <v>2.5</v>
      </c>
      <c r="J100" s="298">
        <v>8</v>
      </c>
      <c r="K100" s="298">
        <v>3.5</v>
      </c>
      <c r="L100" s="298">
        <v>16.8</v>
      </c>
      <c r="M100" s="326">
        <v>0</v>
      </c>
      <c r="N100" s="298">
        <v>7.1</v>
      </c>
      <c r="O100" s="298">
        <v>0</v>
      </c>
    </row>
    <row r="101" spans="1:15" ht="15" customHeight="1" x14ac:dyDescent="0.15">
      <c r="A101" s="81" t="s">
        <v>679</v>
      </c>
      <c r="B101" s="294">
        <v>8106202</v>
      </c>
      <c r="C101" s="294">
        <v>112070</v>
      </c>
      <c r="D101" s="294">
        <v>1124749</v>
      </c>
      <c r="E101" s="294">
        <v>3440240</v>
      </c>
      <c r="F101" s="294">
        <v>684251</v>
      </c>
      <c r="G101" s="294">
        <v>23000</v>
      </c>
      <c r="H101" s="294">
        <v>47205</v>
      </c>
      <c r="I101" s="294">
        <v>146194</v>
      </c>
      <c r="J101" s="294">
        <v>729338</v>
      </c>
      <c r="K101" s="294">
        <v>288414</v>
      </c>
      <c r="L101" s="294">
        <v>874068</v>
      </c>
      <c r="M101" s="294">
        <v>11258</v>
      </c>
      <c r="N101" s="294">
        <v>625415</v>
      </c>
      <c r="O101" s="294">
        <v>0</v>
      </c>
    </row>
    <row r="102" spans="1:15" ht="15" customHeight="1" x14ac:dyDescent="0.15">
      <c r="A102" s="81" t="s">
        <v>351</v>
      </c>
      <c r="B102" s="326">
        <f>SUM(C102:O102)</f>
        <v>99.999999999999986</v>
      </c>
      <c r="C102" s="298">
        <v>1.4</v>
      </c>
      <c r="D102" s="298">
        <v>13.9</v>
      </c>
      <c r="E102" s="298">
        <v>42.4</v>
      </c>
      <c r="F102" s="298">
        <v>8.4</v>
      </c>
      <c r="G102" s="298">
        <v>0.3</v>
      </c>
      <c r="H102" s="298">
        <v>0.6</v>
      </c>
      <c r="I102" s="298">
        <v>1.8</v>
      </c>
      <c r="J102" s="298">
        <v>9</v>
      </c>
      <c r="K102" s="298">
        <v>3.6</v>
      </c>
      <c r="L102" s="298">
        <v>10.8</v>
      </c>
      <c r="M102" s="298">
        <v>0.1</v>
      </c>
      <c r="N102" s="298">
        <v>7.7</v>
      </c>
      <c r="O102" s="298">
        <v>0</v>
      </c>
    </row>
    <row r="103" spans="1:15" ht="15" customHeight="1" x14ac:dyDescent="0.15">
      <c r="A103" s="81" t="s">
        <v>58</v>
      </c>
      <c r="B103" s="294">
        <f>SUM(C103:O103)</f>
        <v>8225537</v>
      </c>
      <c r="C103" s="294">
        <v>112031</v>
      </c>
      <c r="D103" s="294">
        <v>1171611</v>
      </c>
      <c r="E103" s="294">
        <v>3345296</v>
      </c>
      <c r="F103" s="294">
        <v>595719</v>
      </c>
      <c r="G103" s="294">
        <v>23000</v>
      </c>
      <c r="H103" s="294">
        <v>51223</v>
      </c>
      <c r="I103" s="294">
        <v>147328</v>
      </c>
      <c r="J103" s="294">
        <v>789250</v>
      </c>
      <c r="K103" s="294">
        <v>343412</v>
      </c>
      <c r="L103" s="294">
        <v>1002080</v>
      </c>
      <c r="M103" s="294">
        <v>3609</v>
      </c>
      <c r="N103" s="294">
        <v>640978</v>
      </c>
      <c r="O103" s="294">
        <v>0</v>
      </c>
    </row>
    <row r="104" spans="1:15" ht="15" customHeight="1" x14ac:dyDescent="0.15">
      <c r="A104" s="81" t="s">
        <v>351</v>
      </c>
      <c r="B104" s="294">
        <f>SUM(C104:O104)</f>
        <v>100</v>
      </c>
      <c r="C104" s="298">
        <v>1.4</v>
      </c>
      <c r="D104" s="298">
        <v>14.2</v>
      </c>
      <c r="E104" s="298">
        <v>40.700000000000003</v>
      </c>
      <c r="F104" s="298">
        <v>7.2</v>
      </c>
      <c r="G104" s="298">
        <v>0.3</v>
      </c>
      <c r="H104" s="298">
        <v>0.6</v>
      </c>
      <c r="I104" s="298">
        <v>1.8</v>
      </c>
      <c r="J104" s="298">
        <v>9.6</v>
      </c>
      <c r="K104" s="298">
        <v>4.2</v>
      </c>
      <c r="L104" s="298">
        <v>12.2</v>
      </c>
      <c r="M104" s="298">
        <v>0</v>
      </c>
      <c r="N104" s="298">
        <v>7.8</v>
      </c>
      <c r="O104" s="298">
        <v>0</v>
      </c>
    </row>
    <row r="105" spans="1:15" ht="15" customHeight="1" x14ac:dyDescent="0.15">
      <c r="A105" s="81" t="s">
        <v>681</v>
      </c>
      <c r="B105" s="294">
        <v>9488370</v>
      </c>
      <c r="C105" s="294">
        <v>108744</v>
      </c>
      <c r="D105" s="294">
        <v>1358988</v>
      </c>
      <c r="E105" s="294">
        <v>3686934</v>
      </c>
      <c r="F105" s="294">
        <v>615777</v>
      </c>
      <c r="G105" s="294">
        <v>23000</v>
      </c>
      <c r="H105" s="294">
        <v>96678</v>
      </c>
      <c r="I105" s="294">
        <v>151788</v>
      </c>
      <c r="J105" s="294">
        <v>662151</v>
      </c>
      <c r="K105" s="294">
        <v>321454</v>
      </c>
      <c r="L105" s="294">
        <v>1131298</v>
      </c>
      <c r="M105" s="294">
        <v>691646</v>
      </c>
      <c r="N105" s="294">
        <v>639912</v>
      </c>
      <c r="O105" s="294">
        <v>0</v>
      </c>
    </row>
    <row r="106" spans="1:15" ht="15" customHeight="1" x14ac:dyDescent="0.15">
      <c r="A106" s="81" t="s">
        <v>351</v>
      </c>
      <c r="B106" s="294">
        <v>100</v>
      </c>
      <c r="C106" s="298">
        <v>1.2</v>
      </c>
      <c r="D106" s="298">
        <v>14.3</v>
      </c>
      <c r="E106" s="298">
        <v>38.9</v>
      </c>
      <c r="F106" s="298">
        <v>6.5</v>
      </c>
      <c r="G106" s="298">
        <v>0.2</v>
      </c>
      <c r="H106" s="298">
        <v>1</v>
      </c>
      <c r="I106" s="298">
        <v>1.6</v>
      </c>
      <c r="J106" s="298">
        <v>7</v>
      </c>
      <c r="K106" s="298">
        <v>3.4</v>
      </c>
      <c r="L106" s="298">
        <v>11.9</v>
      </c>
      <c r="M106" s="298">
        <v>7.3</v>
      </c>
      <c r="N106" s="298">
        <v>6.7</v>
      </c>
      <c r="O106" s="298">
        <v>0</v>
      </c>
    </row>
    <row r="107" spans="1:15" ht="15" customHeight="1" x14ac:dyDescent="0.15">
      <c r="A107" s="81" t="s">
        <v>636</v>
      </c>
      <c r="B107" s="294">
        <f>C107+D107+E107+F107+G107+H107+I107+J107+K107+L107+M107+N107</f>
        <v>9427430</v>
      </c>
      <c r="C107" s="294">
        <v>109012</v>
      </c>
      <c r="D107" s="294">
        <v>1153582</v>
      </c>
      <c r="E107" s="294">
        <v>3588455</v>
      </c>
      <c r="F107" s="294">
        <v>612715</v>
      </c>
      <c r="G107" s="294">
        <v>23000</v>
      </c>
      <c r="H107" s="294">
        <v>91882</v>
      </c>
      <c r="I107" s="294">
        <v>148134</v>
      </c>
      <c r="J107" s="294">
        <v>808014</v>
      </c>
      <c r="K107" s="294">
        <v>482130</v>
      </c>
      <c r="L107" s="294">
        <v>939691</v>
      </c>
      <c r="M107" s="294">
        <v>824832</v>
      </c>
      <c r="N107" s="294">
        <v>645983</v>
      </c>
      <c r="O107" s="294">
        <v>0</v>
      </c>
    </row>
    <row r="108" spans="1:15" ht="15" customHeight="1" x14ac:dyDescent="0.15">
      <c r="A108" s="81" t="s">
        <v>351</v>
      </c>
      <c r="B108" s="294">
        <v>100</v>
      </c>
      <c r="C108" s="298">
        <v>1.1000000000000001</v>
      </c>
      <c r="D108" s="298">
        <v>12.2</v>
      </c>
      <c r="E108" s="298">
        <v>38.1</v>
      </c>
      <c r="F108" s="298">
        <v>6.5</v>
      </c>
      <c r="G108" s="298">
        <v>0.2</v>
      </c>
      <c r="H108" s="298">
        <v>1</v>
      </c>
      <c r="I108" s="298">
        <v>1.6</v>
      </c>
      <c r="J108" s="298">
        <v>8.6</v>
      </c>
      <c r="K108" s="298">
        <v>5.0999999999999996</v>
      </c>
      <c r="L108" s="298">
        <v>10</v>
      </c>
      <c r="M108" s="298">
        <v>8.6999999999999993</v>
      </c>
      <c r="N108" s="298">
        <v>6.9</v>
      </c>
      <c r="O108" s="298">
        <v>0</v>
      </c>
    </row>
    <row r="109" spans="1:15" ht="15" customHeight="1" x14ac:dyDescent="0.15">
      <c r="A109" s="81" t="s">
        <v>417</v>
      </c>
      <c r="B109" s="294">
        <v>12953055</v>
      </c>
      <c r="C109" s="294">
        <v>102497</v>
      </c>
      <c r="D109" s="294">
        <v>3584024</v>
      </c>
      <c r="E109" s="294">
        <v>3794852</v>
      </c>
      <c r="F109" s="294">
        <v>619160</v>
      </c>
      <c r="G109" s="294">
        <v>23000</v>
      </c>
      <c r="H109" s="294">
        <v>116281</v>
      </c>
      <c r="I109" s="294">
        <v>244064</v>
      </c>
      <c r="J109" s="294">
        <v>869134</v>
      </c>
      <c r="K109" s="294">
        <v>1272390</v>
      </c>
      <c r="L109" s="294">
        <v>1361273</v>
      </c>
      <c r="M109" s="294">
        <v>365710</v>
      </c>
      <c r="N109" s="294">
        <v>600670</v>
      </c>
      <c r="O109" s="294">
        <v>0</v>
      </c>
    </row>
    <row r="110" spans="1:15" ht="15" customHeight="1" x14ac:dyDescent="0.15">
      <c r="A110" s="81" t="s">
        <v>351</v>
      </c>
      <c r="B110" s="294">
        <v>100</v>
      </c>
      <c r="C110" s="298">
        <v>0.8</v>
      </c>
      <c r="D110" s="298">
        <v>27.7</v>
      </c>
      <c r="E110" s="298">
        <v>29.3</v>
      </c>
      <c r="F110" s="298">
        <v>4.8</v>
      </c>
      <c r="G110" s="298">
        <v>0.2</v>
      </c>
      <c r="H110" s="298">
        <v>0.9</v>
      </c>
      <c r="I110" s="298">
        <v>1.9</v>
      </c>
      <c r="J110" s="298">
        <v>6.7</v>
      </c>
      <c r="K110" s="298">
        <v>9.8000000000000007</v>
      </c>
      <c r="L110" s="298">
        <v>10.5</v>
      </c>
      <c r="M110" s="298">
        <v>2.8</v>
      </c>
      <c r="N110" s="298">
        <v>4.5999999999999996</v>
      </c>
      <c r="O110" s="298">
        <v>0</v>
      </c>
    </row>
    <row r="111" spans="1:15" ht="15" customHeight="1" x14ac:dyDescent="0.15">
      <c r="A111" s="81" t="s">
        <v>717</v>
      </c>
      <c r="B111" s="294">
        <v>10487715</v>
      </c>
      <c r="C111" s="294">
        <v>103434</v>
      </c>
      <c r="D111" s="294">
        <v>1633909</v>
      </c>
      <c r="E111" s="294">
        <v>4281533</v>
      </c>
      <c r="F111" s="294">
        <v>821016</v>
      </c>
      <c r="G111" s="294">
        <v>23000</v>
      </c>
      <c r="H111" s="294">
        <v>71144</v>
      </c>
      <c r="I111" s="294">
        <v>284772</v>
      </c>
      <c r="J111" s="294">
        <v>938911</v>
      </c>
      <c r="K111" s="294">
        <v>643362</v>
      </c>
      <c r="L111" s="294">
        <v>863503</v>
      </c>
      <c r="M111" s="294">
        <v>181027</v>
      </c>
      <c r="N111" s="294">
        <v>642104</v>
      </c>
      <c r="O111" s="294">
        <v>0</v>
      </c>
    </row>
    <row r="112" spans="1:15" ht="15" customHeight="1" x14ac:dyDescent="0.15">
      <c r="A112" s="81" t="s">
        <v>351</v>
      </c>
      <c r="B112" s="294">
        <v>100</v>
      </c>
      <c r="C112" s="86">
        <v>1</v>
      </c>
      <c r="D112" s="86">
        <v>15.6</v>
      </c>
      <c r="E112" s="86">
        <v>40.799999999999997</v>
      </c>
      <c r="F112" s="86">
        <v>7.8</v>
      </c>
      <c r="G112" s="86">
        <v>0.2</v>
      </c>
      <c r="H112" s="86">
        <v>0.7</v>
      </c>
      <c r="I112" s="86">
        <v>2.7</v>
      </c>
      <c r="J112" s="86">
        <v>9</v>
      </c>
      <c r="K112" s="86">
        <v>6.2</v>
      </c>
      <c r="L112" s="86">
        <v>8.1999999999999993</v>
      </c>
      <c r="M112" s="86">
        <v>1.7</v>
      </c>
      <c r="N112" s="86">
        <v>6.1</v>
      </c>
      <c r="O112" s="86">
        <v>0</v>
      </c>
    </row>
    <row r="113" spans="1:15" ht="15" customHeight="1" x14ac:dyDescent="0.15">
      <c r="A113" s="81" t="s">
        <v>767</v>
      </c>
      <c r="B113" s="294">
        <v>10131923</v>
      </c>
      <c r="C113" s="294">
        <v>107680</v>
      </c>
      <c r="D113" s="294">
        <v>1470414</v>
      </c>
      <c r="E113" s="294">
        <v>4186622</v>
      </c>
      <c r="F113" s="294">
        <v>868157</v>
      </c>
      <c r="G113" s="294">
        <v>23000</v>
      </c>
      <c r="H113" s="294">
        <v>84298</v>
      </c>
      <c r="I113" s="294">
        <v>390791</v>
      </c>
      <c r="J113" s="294">
        <v>1038622</v>
      </c>
      <c r="K113" s="294">
        <v>372606</v>
      </c>
      <c r="L113" s="294">
        <v>814166</v>
      </c>
      <c r="M113" s="294">
        <v>54809</v>
      </c>
      <c r="N113" s="294">
        <v>720758</v>
      </c>
      <c r="O113" s="294">
        <v>0</v>
      </c>
    </row>
    <row r="114" spans="1:15" ht="15" customHeight="1" x14ac:dyDescent="0.15">
      <c r="A114" s="81" t="s">
        <v>351</v>
      </c>
      <c r="B114" s="294">
        <v>100</v>
      </c>
      <c r="C114" s="86">
        <v>1.1000000000000001</v>
      </c>
      <c r="D114" s="86">
        <v>14.5</v>
      </c>
      <c r="E114" s="86">
        <v>41.3</v>
      </c>
      <c r="F114" s="86">
        <v>8.6</v>
      </c>
      <c r="G114" s="86">
        <v>0.2</v>
      </c>
      <c r="H114" s="86">
        <v>0.8</v>
      </c>
      <c r="I114" s="86">
        <v>3.9</v>
      </c>
      <c r="J114" s="86">
        <v>10.3</v>
      </c>
      <c r="K114" s="86">
        <v>3.7</v>
      </c>
      <c r="L114" s="86">
        <v>8</v>
      </c>
      <c r="M114" s="86">
        <v>0.5</v>
      </c>
      <c r="N114" s="86">
        <v>7.1</v>
      </c>
      <c r="O114" s="86">
        <v>0</v>
      </c>
    </row>
    <row r="115" spans="1:15" ht="15" customHeight="1" x14ac:dyDescent="0.15"/>
    <row r="116" spans="1:15" ht="15" customHeight="1" x14ac:dyDescent="0.15"/>
  </sheetData>
  <mergeCells count="17">
    <mergeCell ref="A2:A3"/>
    <mergeCell ref="B2:B3"/>
    <mergeCell ref="C2:C3"/>
    <mergeCell ref="D2:D3"/>
    <mergeCell ref="E2:E3"/>
    <mergeCell ref="M2:M3"/>
    <mergeCell ref="N2:N3"/>
    <mergeCell ref="U2:U3"/>
    <mergeCell ref="V2:V3"/>
    <mergeCell ref="O2:T2"/>
    <mergeCell ref="K2:K3"/>
    <mergeCell ref="L2:L3"/>
    <mergeCell ref="F2:F3"/>
    <mergeCell ref="G2:G3"/>
    <mergeCell ref="H2:H3"/>
    <mergeCell ref="I2:I3"/>
    <mergeCell ref="J2:J3"/>
  </mergeCells>
  <phoneticPr fontId="24"/>
  <pageMargins left="0.39370078740157483" right="0.39370078740157483" top="0.39370078740157483" bottom="0.39370078740157483" header="0" footer="0"/>
  <pageSetup paperSize="9" scale="43" orientation="landscape" r:id="rId1"/>
  <headerFooter scaleWithDoc="0" alignWithMargins="0">
    <oddFooter>&amp;C- &amp;P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M61"/>
  <sheetViews>
    <sheetView view="pageBreakPreview" zoomScale="85" zoomScaleNormal="55" zoomScaleSheetLayoutView="85" workbookViewId="0">
      <pane ySplit="4" topLeftCell="A5" activePane="bottomLeft" state="frozen"/>
      <selection pane="bottomLeft"/>
    </sheetView>
  </sheetViews>
  <sheetFormatPr defaultRowHeight="13.5" x14ac:dyDescent="0.15"/>
  <cols>
    <col min="1" max="1" width="18.25" style="6" customWidth="1"/>
    <col min="2" max="2" width="45" style="6" bestFit="1" customWidth="1"/>
    <col min="3" max="13" width="9.125" style="337" customWidth="1"/>
    <col min="14" max="14" width="9" style="6" customWidth="1"/>
    <col min="15" max="16384" width="9" style="6"/>
  </cols>
  <sheetData>
    <row r="1" spans="1:13" x14ac:dyDescent="0.15">
      <c r="A1" s="336" t="s">
        <v>204</v>
      </c>
      <c r="L1" s="494"/>
    </row>
    <row r="2" spans="1:13" x14ac:dyDescent="0.15">
      <c r="A2" s="6" t="s">
        <v>56</v>
      </c>
      <c r="L2" s="495"/>
    </row>
    <row r="3" spans="1:13" x14ac:dyDescent="0.15">
      <c r="A3" s="496" t="s">
        <v>329</v>
      </c>
      <c r="B3" s="496" t="s">
        <v>724</v>
      </c>
      <c r="C3" s="488" t="s">
        <v>192</v>
      </c>
      <c r="D3" s="489"/>
      <c r="E3" s="490"/>
      <c r="F3" s="491" t="s">
        <v>742</v>
      </c>
      <c r="G3" s="492"/>
      <c r="H3" s="493"/>
      <c r="I3" s="491" t="s">
        <v>680</v>
      </c>
      <c r="J3" s="492"/>
      <c r="K3" s="493"/>
      <c r="L3" s="498" t="s">
        <v>744</v>
      </c>
      <c r="M3" s="101" t="s">
        <v>745</v>
      </c>
    </row>
    <row r="4" spans="1:13" x14ac:dyDescent="0.15">
      <c r="A4" s="497"/>
      <c r="B4" s="497"/>
      <c r="C4" s="94" t="s">
        <v>369</v>
      </c>
      <c r="D4" s="94" t="s">
        <v>375</v>
      </c>
      <c r="E4" s="94" t="s">
        <v>525</v>
      </c>
      <c r="F4" s="94" t="s">
        <v>369</v>
      </c>
      <c r="G4" s="94" t="s">
        <v>375</v>
      </c>
      <c r="H4" s="94" t="s">
        <v>525</v>
      </c>
      <c r="I4" s="94" t="s">
        <v>369</v>
      </c>
      <c r="J4" s="94" t="s">
        <v>375</v>
      </c>
      <c r="K4" s="94" t="s">
        <v>525</v>
      </c>
      <c r="L4" s="498"/>
      <c r="M4" s="111" t="s">
        <v>746</v>
      </c>
    </row>
    <row r="5" spans="1:13" ht="16.5" hidden="1" customHeight="1" x14ac:dyDescent="0.15">
      <c r="A5" s="89" t="s">
        <v>718</v>
      </c>
      <c r="B5" s="92" t="s">
        <v>267</v>
      </c>
      <c r="C5" s="338">
        <v>6233</v>
      </c>
      <c r="D5" s="339">
        <v>6641</v>
      </c>
      <c r="E5" s="339">
        <v>12874</v>
      </c>
      <c r="F5" s="339">
        <v>4622</v>
      </c>
      <c r="G5" s="339">
        <v>4932</v>
      </c>
      <c r="H5" s="339">
        <v>9554</v>
      </c>
      <c r="I5" s="102">
        <v>74.150000000000006</v>
      </c>
      <c r="J5" s="102">
        <v>74.27</v>
      </c>
      <c r="K5" s="102">
        <v>74.209999999999994</v>
      </c>
      <c r="L5" s="339">
        <v>3</v>
      </c>
      <c r="M5" s="339">
        <v>5</v>
      </c>
    </row>
    <row r="6" spans="1:13" ht="16.5" hidden="1" customHeight="1" x14ac:dyDescent="0.15">
      <c r="A6" s="89" t="s">
        <v>59</v>
      </c>
      <c r="B6" s="92" t="s">
        <v>725</v>
      </c>
      <c r="C6" s="339">
        <v>6321</v>
      </c>
      <c r="D6" s="339">
        <v>6833</v>
      </c>
      <c r="E6" s="339">
        <v>13154</v>
      </c>
      <c r="F6" s="339">
        <v>5300</v>
      </c>
      <c r="G6" s="339">
        <v>5913</v>
      </c>
      <c r="H6" s="339">
        <v>11213</v>
      </c>
      <c r="I6" s="102">
        <v>83.85</v>
      </c>
      <c r="J6" s="108" t="s">
        <v>743</v>
      </c>
      <c r="K6" s="102">
        <v>85.24</v>
      </c>
      <c r="L6" s="339">
        <v>6</v>
      </c>
      <c r="M6" s="339">
        <v>10</v>
      </c>
    </row>
    <row r="7" spans="1:13" ht="16.5" hidden="1" customHeight="1" x14ac:dyDescent="0.15">
      <c r="A7" s="89" t="s">
        <v>81</v>
      </c>
      <c r="B7" s="92" t="s">
        <v>726</v>
      </c>
      <c r="C7" s="339">
        <v>6335</v>
      </c>
      <c r="D7" s="339">
        <v>6844</v>
      </c>
      <c r="E7" s="339">
        <v>13179</v>
      </c>
      <c r="F7" s="339">
        <v>5628</v>
      </c>
      <c r="G7" s="339">
        <v>6273</v>
      </c>
      <c r="H7" s="339">
        <v>11901</v>
      </c>
      <c r="I7" s="102">
        <v>88.84</v>
      </c>
      <c r="J7" s="102">
        <v>91.66</v>
      </c>
      <c r="K7" s="102">
        <v>90.3</v>
      </c>
      <c r="L7" s="339">
        <v>20</v>
      </c>
      <c r="M7" s="339">
        <v>22</v>
      </c>
    </row>
    <row r="8" spans="1:13" ht="16.5" hidden="1" customHeight="1" x14ac:dyDescent="0.15">
      <c r="A8" s="89" t="s">
        <v>454</v>
      </c>
      <c r="B8" s="92" t="s">
        <v>540</v>
      </c>
      <c r="C8" s="339">
        <v>6846</v>
      </c>
      <c r="D8" s="339">
        <v>7322</v>
      </c>
      <c r="E8" s="339">
        <v>14168</v>
      </c>
      <c r="F8" s="339">
        <v>5509</v>
      </c>
      <c r="G8" s="339">
        <v>6133</v>
      </c>
      <c r="H8" s="339">
        <v>11642</v>
      </c>
      <c r="I8" s="102">
        <v>80.47</v>
      </c>
      <c r="J8" s="102">
        <v>83.76</v>
      </c>
      <c r="K8" s="102">
        <v>82.17</v>
      </c>
      <c r="L8" s="339">
        <v>4</v>
      </c>
      <c r="M8" s="339">
        <v>8</v>
      </c>
    </row>
    <row r="9" spans="1:13" ht="16.5" hidden="1" customHeight="1" x14ac:dyDescent="0.15">
      <c r="A9" s="89" t="s">
        <v>696</v>
      </c>
      <c r="B9" s="92" t="s">
        <v>727</v>
      </c>
      <c r="C9" s="95" t="s">
        <v>203</v>
      </c>
      <c r="D9" s="97"/>
      <c r="E9" s="97"/>
      <c r="F9" s="97"/>
      <c r="G9" s="97"/>
      <c r="H9" s="97"/>
      <c r="I9" s="103"/>
      <c r="J9" s="103"/>
      <c r="K9" s="109"/>
      <c r="L9" s="339">
        <v>1</v>
      </c>
      <c r="M9" s="339">
        <v>1</v>
      </c>
    </row>
    <row r="10" spans="1:13" ht="16.5" hidden="1" customHeight="1" x14ac:dyDescent="0.15">
      <c r="A10" s="89" t="s">
        <v>564</v>
      </c>
      <c r="B10" s="92" t="s">
        <v>728</v>
      </c>
      <c r="C10" s="339">
        <v>7041</v>
      </c>
      <c r="D10" s="339">
        <v>7507</v>
      </c>
      <c r="E10" s="339">
        <v>14548</v>
      </c>
      <c r="F10" s="339">
        <v>4969</v>
      </c>
      <c r="G10" s="339">
        <v>5416</v>
      </c>
      <c r="H10" s="339">
        <v>10385</v>
      </c>
      <c r="I10" s="102">
        <v>70.569999999999993</v>
      </c>
      <c r="J10" s="102">
        <v>72.150000000000006</v>
      </c>
      <c r="K10" s="102">
        <v>71.38</v>
      </c>
      <c r="L10" s="339">
        <v>2</v>
      </c>
      <c r="M10" s="339">
        <v>4</v>
      </c>
    </row>
    <row r="11" spans="1:13" ht="16.5" hidden="1" customHeight="1" x14ac:dyDescent="0.15">
      <c r="A11" s="89" t="s">
        <v>678</v>
      </c>
      <c r="B11" s="92" t="s">
        <v>30</v>
      </c>
      <c r="C11" s="339">
        <v>7095</v>
      </c>
      <c r="D11" s="339">
        <v>7582</v>
      </c>
      <c r="E11" s="339">
        <v>14677</v>
      </c>
      <c r="F11" s="339">
        <v>2663</v>
      </c>
      <c r="G11" s="339">
        <v>2929</v>
      </c>
      <c r="H11" s="339">
        <v>5592</v>
      </c>
      <c r="I11" s="102">
        <v>37.53</v>
      </c>
      <c r="J11" s="108">
        <v>38.630000000000003</v>
      </c>
      <c r="K11" s="102">
        <v>38.1</v>
      </c>
      <c r="L11" s="339">
        <v>1</v>
      </c>
      <c r="M11" s="339">
        <v>2</v>
      </c>
    </row>
    <row r="12" spans="1:13" ht="16.5" hidden="1" customHeight="1" x14ac:dyDescent="0.15">
      <c r="A12" s="89" t="s">
        <v>719</v>
      </c>
      <c r="B12" s="92" t="s">
        <v>729</v>
      </c>
      <c r="C12" s="339">
        <v>1209</v>
      </c>
      <c r="D12" s="339">
        <v>1287</v>
      </c>
      <c r="E12" s="339">
        <v>2496</v>
      </c>
      <c r="F12" s="339">
        <v>923</v>
      </c>
      <c r="G12" s="339">
        <v>1085</v>
      </c>
      <c r="H12" s="339">
        <v>2008</v>
      </c>
      <c r="I12" s="102">
        <v>76.34</v>
      </c>
      <c r="J12" s="102">
        <v>84.3</v>
      </c>
      <c r="K12" s="108">
        <v>80.44</v>
      </c>
      <c r="L12" s="339">
        <v>10</v>
      </c>
      <c r="M12" s="339">
        <v>11</v>
      </c>
    </row>
    <row r="13" spans="1:13" ht="16.5" hidden="1" customHeight="1" x14ac:dyDescent="0.15">
      <c r="A13" s="89" t="s">
        <v>720</v>
      </c>
      <c r="B13" s="92" t="s">
        <v>725</v>
      </c>
      <c r="C13" s="339">
        <v>7305</v>
      </c>
      <c r="D13" s="339">
        <v>7969</v>
      </c>
      <c r="E13" s="339">
        <v>15274</v>
      </c>
      <c r="F13" s="339">
        <v>5981</v>
      </c>
      <c r="G13" s="339">
        <v>6827</v>
      </c>
      <c r="H13" s="339">
        <v>12806</v>
      </c>
      <c r="I13" s="102">
        <v>81.88</v>
      </c>
      <c r="J13" s="102">
        <v>85.67</v>
      </c>
      <c r="K13" s="102">
        <v>83.85</v>
      </c>
      <c r="L13" s="339">
        <v>4</v>
      </c>
      <c r="M13" s="339">
        <v>7</v>
      </c>
    </row>
    <row r="14" spans="1:13" ht="16.5" hidden="1" customHeight="1" x14ac:dyDescent="0.15">
      <c r="A14" s="89" t="s">
        <v>721</v>
      </c>
      <c r="B14" s="92" t="s">
        <v>726</v>
      </c>
      <c r="C14" s="339">
        <v>7187</v>
      </c>
      <c r="D14" s="339">
        <v>7866</v>
      </c>
      <c r="E14" s="339">
        <v>15053</v>
      </c>
      <c r="F14" s="339">
        <v>6507</v>
      </c>
      <c r="G14" s="339">
        <v>7366</v>
      </c>
      <c r="H14" s="339">
        <v>13873</v>
      </c>
      <c r="I14" s="102">
        <v>90.54</v>
      </c>
      <c r="J14" s="102">
        <v>93.64</v>
      </c>
      <c r="K14" s="102">
        <v>92.16</v>
      </c>
      <c r="L14" s="339">
        <v>20</v>
      </c>
      <c r="M14" s="339">
        <v>23</v>
      </c>
    </row>
    <row r="15" spans="1:13" ht="16.5" hidden="1" customHeight="1" x14ac:dyDescent="0.15">
      <c r="A15" s="89" t="s">
        <v>280</v>
      </c>
      <c r="B15" s="92" t="s">
        <v>262</v>
      </c>
      <c r="C15" s="339">
        <v>7374</v>
      </c>
      <c r="D15" s="339">
        <v>8005</v>
      </c>
      <c r="E15" s="339">
        <v>15379</v>
      </c>
      <c r="F15" s="339">
        <v>5165</v>
      </c>
      <c r="G15" s="339">
        <v>5736</v>
      </c>
      <c r="H15" s="339">
        <v>10901</v>
      </c>
      <c r="I15" s="102">
        <v>70.040000000000006</v>
      </c>
      <c r="J15" s="102">
        <v>71.66</v>
      </c>
      <c r="K15" s="102">
        <v>70.88</v>
      </c>
      <c r="L15" s="339"/>
      <c r="M15" s="339"/>
    </row>
    <row r="16" spans="1:13" ht="16.5" hidden="1" customHeight="1" x14ac:dyDescent="0.15">
      <c r="A16" s="90">
        <v>29394</v>
      </c>
      <c r="B16" s="92" t="s">
        <v>0</v>
      </c>
      <c r="C16" s="339">
        <v>7501</v>
      </c>
      <c r="D16" s="339">
        <v>8148</v>
      </c>
      <c r="E16" s="339">
        <v>15649</v>
      </c>
      <c r="F16" s="339">
        <v>5909</v>
      </c>
      <c r="G16" s="339">
        <v>6591</v>
      </c>
      <c r="H16" s="339">
        <v>12500</v>
      </c>
      <c r="I16" s="102">
        <v>78.78</v>
      </c>
      <c r="J16" s="102">
        <v>80.89</v>
      </c>
      <c r="K16" s="102">
        <v>79.88</v>
      </c>
      <c r="L16" s="339">
        <v>4</v>
      </c>
      <c r="M16" s="339">
        <v>6</v>
      </c>
    </row>
    <row r="17" spans="1:13" ht="16.5" hidden="1" customHeight="1" x14ac:dyDescent="0.15">
      <c r="A17" s="90">
        <v>29394</v>
      </c>
      <c r="B17" s="92" t="s">
        <v>591</v>
      </c>
      <c r="C17" s="339">
        <v>7501</v>
      </c>
      <c r="D17" s="339">
        <v>8148</v>
      </c>
      <c r="E17" s="339">
        <v>15649</v>
      </c>
      <c r="F17" s="339">
        <v>5909</v>
      </c>
      <c r="G17" s="339">
        <v>6589</v>
      </c>
      <c r="H17" s="339">
        <v>12498</v>
      </c>
      <c r="I17" s="102">
        <v>78.78</v>
      </c>
      <c r="J17" s="102">
        <v>80.87</v>
      </c>
      <c r="K17" s="102">
        <v>79.86</v>
      </c>
      <c r="L17" s="339">
        <v>2</v>
      </c>
      <c r="M17" s="339">
        <v>4</v>
      </c>
    </row>
    <row r="18" spans="1:13" ht="16.5" hidden="1" customHeight="1" x14ac:dyDescent="0.15">
      <c r="A18" s="90">
        <v>29394</v>
      </c>
      <c r="B18" s="92" t="s">
        <v>730</v>
      </c>
      <c r="C18" s="339">
        <v>7501</v>
      </c>
      <c r="D18" s="339">
        <v>8148</v>
      </c>
      <c r="E18" s="339">
        <v>15649</v>
      </c>
      <c r="F18" s="339">
        <v>5904</v>
      </c>
      <c r="G18" s="339">
        <v>6588</v>
      </c>
      <c r="H18" s="339">
        <v>12492</v>
      </c>
      <c r="I18" s="102">
        <v>78.709999999999994</v>
      </c>
      <c r="J18" s="102">
        <v>80.849999999999994</v>
      </c>
      <c r="K18" s="102">
        <v>79.83</v>
      </c>
      <c r="L18" s="339"/>
      <c r="M18" s="339"/>
    </row>
    <row r="19" spans="1:13" ht="16.5" hidden="1" customHeight="1" x14ac:dyDescent="0.15">
      <c r="A19" s="90">
        <v>29688</v>
      </c>
      <c r="B19" s="92" t="s">
        <v>731</v>
      </c>
      <c r="C19" s="339">
        <v>7600</v>
      </c>
      <c r="D19" s="339">
        <v>8200</v>
      </c>
      <c r="E19" s="339">
        <v>15800</v>
      </c>
      <c r="F19" s="339">
        <v>3237</v>
      </c>
      <c r="G19" s="339">
        <v>3976</v>
      </c>
      <c r="H19" s="339">
        <v>7213</v>
      </c>
      <c r="I19" s="102">
        <v>42.59</v>
      </c>
      <c r="J19" s="102">
        <v>48.49</v>
      </c>
      <c r="K19" s="102">
        <v>45.16</v>
      </c>
      <c r="L19" s="339">
        <v>1</v>
      </c>
      <c r="M19" s="339">
        <v>2</v>
      </c>
    </row>
    <row r="20" spans="1:13" ht="16.5" hidden="1" customHeight="1" x14ac:dyDescent="0.15">
      <c r="A20" s="90">
        <v>29919</v>
      </c>
      <c r="B20" s="92" t="s">
        <v>30</v>
      </c>
      <c r="C20" s="339">
        <v>7679</v>
      </c>
      <c r="D20" s="339">
        <v>8203</v>
      </c>
      <c r="E20" s="339">
        <v>15901</v>
      </c>
      <c r="F20" s="339">
        <v>3159</v>
      </c>
      <c r="G20" s="339">
        <v>3266</v>
      </c>
      <c r="H20" s="339">
        <v>6425</v>
      </c>
      <c r="I20" s="102">
        <v>41.04</v>
      </c>
      <c r="J20" s="102">
        <v>39.82</v>
      </c>
      <c r="K20" s="102">
        <v>40.409999999999997</v>
      </c>
      <c r="L20" s="339">
        <v>1</v>
      </c>
      <c r="M20" s="339">
        <v>2</v>
      </c>
    </row>
    <row r="21" spans="1:13" ht="16.5" hidden="1" customHeight="1" x14ac:dyDescent="0.15">
      <c r="A21" s="90">
        <v>29919</v>
      </c>
      <c r="B21" s="92" t="s">
        <v>733</v>
      </c>
      <c r="C21" s="339">
        <v>7733</v>
      </c>
      <c r="D21" s="339">
        <v>8333</v>
      </c>
      <c r="E21" s="339">
        <v>16066</v>
      </c>
      <c r="F21" s="339">
        <v>3160</v>
      </c>
      <c r="G21" s="339">
        <v>3266</v>
      </c>
      <c r="H21" s="339">
        <v>6426</v>
      </c>
      <c r="I21" s="102">
        <v>40.86</v>
      </c>
      <c r="J21" s="102">
        <v>39.19</v>
      </c>
      <c r="K21" s="102">
        <v>40</v>
      </c>
      <c r="L21" s="339">
        <v>1</v>
      </c>
      <c r="M21" s="339">
        <v>3</v>
      </c>
    </row>
    <row r="22" spans="1:13" ht="16.5" hidden="1" customHeight="1" x14ac:dyDescent="0.15">
      <c r="A22" s="90">
        <v>30416</v>
      </c>
      <c r="B22" s="92" t="s">
        <v>725</v>
      </c>
      <c r="C22" s="339">
        <v>7762</v>
      </c>
      <c r="D22" s="339">
        <v>8404</v>
      </c>
      <c r="E22" s="339">
        <v>16166</v>
      </c>
      <c r="F22" s="339">
        <v>6335</v>
      </c>
      <c r="G22" s="339">
        <v>7086</v>
      </c>
      <c r="H22" s="339">
        <v>13421</v>
      </c>
      <c r="I22" s="102">
        <v>81.62</v>
      </c>
      <c r="J22" s="102">
        <v>84.32</v>
      </c>
      <c r="K22" s="102">
        <v>83.02</v>
      </c>
      <c r="L22" s="339">
        <v>4</v>
      </c>
      <c r="M22" s="339">
        <v>6</v>
      </c>
    </row>
    <row r="23" spans="1:13" ht="16.5" hidden="1" customHeight="1" x14ac:dyDescent="0.15">
      <c r="A23" s="90">
        <v>30430</v>
      </c>
      <c r="B23" s="92" t="s">
        <v>726</v>
      </c>
      <c r="C23" s="339">
        <v>7755</v>
      </c>
      <c r="D23" s="339">
        <v>8404</v>
      </c>
      <c r="E23" s="339">
        <v>16159</v>
      </c>
      <c r="F23" s="339">
        <v>6903</v>
      </c>
      <c r="G23" s="339">
        <v>7747</v>
      </c>
      <c r="H23" s="339">
        <v>14650</v>
      </c>
      <c r="I23" s="102">
        <v>89.01</v>
      </c>
      <c r="J23" s="102">
        <v>92.18</v>
      </c>
      <c r="K23" s="102">
        <v>90.66</v>
      </c>
      <c r="L23" s="339">
        <v>20</v>
      </c>
      <c r="M23" s="339">
        <v>22</v>
      </c>
    </row>
    <row r="24" spans="1:13" ht="16.5" hidden="1" customHeight="1" x14ac:dyDescent="0.15">
      <c r="A24" s="90">
        <v>30493</v>
      </c>
      <c r="B24" s="92" t="s">
        <v>734</v>
      </c>
      <c r="C24" s="339">
        <v>7920</v>
      </c>
      <c r="D24" s="339">
        <v>8537</v>
      </c>
      <c r="E24" s="339">
        <v>16457</v>
      </c>
      <c r="F24" s="339">
        <v>4018</v>
      </c>
      <c r="G24" s="339">
        <v>4220</v>
      </c>
      <c r="H24" s="339">
        <v>8238</v>
      </c>
      <c r="I24" s="102">
        <v>50.73</v>
      </c>
      <c r="J24" s="102">
        <v>49.43</v>
      </c>
      <c r="K24" s="102">
        <v>50.06</v>
      </c>
      <c r="L24" s="339">
        <v>2</v>
      </c>
      <c r="M24" s="339">
        <v>3</v>
      </c>
    </row>
    <row r="25" spans="1:13" ht="16.5" hidden="1" customHeight="1" x14ac:dyDescent="0.15">
      <c r="A25" s="90">
        <v>30668</v>
      </c>
      <c r="B25" s="92" t="s">
        <v>611</v>
      </c>
      <c r="C25" s="339">
        <v>7967</v>
      </c>
      <c r="D25" s="339">
        <v>8632</v>
      </c>
      <c r="E25" s="339">
        <v>16599</v>
      </c>
      <c r="F25" s="339">
        <v>5746</v>
      </c>
      <c r="G25" s="339">
        <v>6322</v>
      </c>
      <c r="H25" s="339">
        <v>12078</v>
      </c>
      <c r="I25" s="102">
        <v>72.12</v>
      </c>
      <c r="J25" s="102">
        <v>73.349999999999994</v>
      </c>
      <c r="K25" s="102">
        <v>72.760000000000005</v>
      </c>
      <c r="L25" s="339">
        <v>4</v>
      </c>
      <c r="M25" s="339">
        <v>6</v>
      </c>
    </row>
    <row r="26" spans="1:13" ht="16.5" customHeight="1" x14ac:dyDescent="0.15">
      <c r="A26" s="90">
        <v>31368</v>
      </c>
      <c r="B26" s="92" t="s">
        <v>30</v>
      </c>
      <c r="C26" s="339">
        <v>8084</v>
      </c>
      <c r="D26" s="339">
        <v>8814</v>
      </c>
      <c r="E26" s="339">
        <v>16898</v>
      </c>
      <c r="F26" s="339">
        <v>2913</v>
      </c>
      <c r="G26" s="339">
        <v>3198</v>
      </c>
      <c r="H26" s="339">
        <v>6111</v>
      </c>
      <c r="I26" s="102">
        <v>36.03</v>
      </c>
      <c r="J26" s="102">
        <v>36.28</v>
      </c>
      <c r="K26" s="102">
        <v>36.159999999999997</v>
      </c>
      <c r="L26" s="339">
        <v>1</v>
      </c>
      <c r="M26" s="339">
        <v>2</v>
      </c>
    </row>
    <row r="27" spans="1:13" ht="16.5" customHeight="1" x14ac:dyDescent="0.15">
      <c r="A27" s="90">
        <v>31599</v>
      </c>
      <c r="B27" s="92" t="s">
        <v>139</v>
      </c>
      <c r="C27" s="339">
        <v>8269</v>
      </c>
      <c r="D27" s="339">
        <v>9015</v>
      </c>
      <c r="E27" s="339">
        <v>17284</v>
      </c>
      <c r="F27" s="339">
        <v>6435</v>
      </c>
      <c r="G27" s="339">
        <v>7204</v>
      </c>
      <c r="H27" s="339">
        <v>13639</v>
      </c>
      <c r="I27" s="102">
        <v>77.819999999999993</v>
      </c>
      <c r="J27" s="102">
        <v>79.91</v>
      </c>
      <c r="K27" s="102">
        <v>78.91</v>
      </c>
      <c r="L27" s="339">
        <v>4</v>
      </c>
      <c r="M27" s="339">
        <v>6</v>
      </c>
    </row>
    <row r="28" spans="1:13" ht="16.5" customHeight="1" x14ac:dyDescent="0.15">
      <c r="A28" s="90">
        <v>31599</v>
      </c>
      <c r="B28" s="92" t="s">
        <v>635</v>
      </c>
      <c r="C28" s="339">
        <v>8269</v>
      </c>
      <c r="D28" s="339">
        <v>9015</v>
      </c>
      <c r="E28" s="339">
        <v>17284</v>
      </c>
      <c r="F28" s="339">
        <v>6433</v>
      </c>
      <c r="G28" s="339">
        <v>7203</v>
      </c>
      <c r="H28" s="339">
        <v>13636</v>
      </c>
      <c r="I28" s="102">
        <v>77.8</v>
      </c>
      <c r="J28" s="102">
        <v>79.900000000000006</v>
      </c>
      <c r="K28" s="102">
        <v>78.89</v>
      </c>
      <c r="L28" s="339">
        <v>2</v>
      </c>
      <c r="M28" s="339">
        <v>4</v>
      </c>
    </row>
    <row r="29" spans="1:13" ht="16.5" customHeight="1" x14ac:dyDescent="0.15">
      <c r="A29" s="90">
        <v>31599</v>
      </c>
      <c r="B29" s="92" t="s">
        <v>341</v>
      </c>
      <c r="C29" s="339">
        <v>8269</v>
      </c>
      <c r="D29" s="339">
        <v>9015</v>
      </c>
      <c r="E29" s="339">
        <v>17284</v>
      </c>
      <c r="F29" s="339">
        <v>6439</v>
      </c>
      <c r="G29" s="339">
        <v>7201</v>
      </c>
      <c r="H29" s="339">
        <v>13630</v>
      </c>
      <c r="I29" s="102">
        <v>77.86</v>
      </c>
      <c r="J29" s="102">
        <v>79.88</v>
      </c>
      <c r="K29" s="102">
        <v>78.86</v>
      </c>
      <c r="L29" s="339"/>
      <c r="M29" s="339"/>
    </row>
    <row r="30" spans="1:13" ht="16.5" customHeight="1" x14ac:dyDescent="0.15">
      <c r="A30" s="90">
        <v>31879</v>
      </c>
      <c r="B30" s="92" t="s">
        <v>725</v>
      </c>
      <c r="C30" s="339">
        <v>8259</v>
      </c>
      <c r="D30" s="339">
        <v>9054</v>
      </c>
      <c r="E30" s="339">
        <v>17313</v>
      </c>
      <c r="F30" s="339">
        <v>5856</v>
      </c>
      <c r="G30" s="339">
        <v>6735</v>
      </c>
      <c r="H30" s="339">
        <v>12591</v>
      </c>
      <c r="I30" s="102">
        <v>70.900000000000006</v>
      </c>
      <c r="J30" s="102">
        <v>74.39</v>
      </c>
      <c r="K30" s="102">
        <v>72.73</v>
      </c>
      <c r="L30" s="339">
        <v>4</v>
      </c>
      <c r="M30" s="339">
        <v>5</v>
      </c>
    </row>
    <row r="31" spans="1:13" ht="16.5" customHeight="1" x14ac:dyDescent="0.15">
      <c r="A31" s="90">
        <v>31893</v>
      </c>
      <c r="B31" s="92" t="s">
        <v>726</v>
      </c>
      <c r="C31" s="339">
        <v>8242</v>
      </c>
      <c r="D31" s="339">
        <v>9073</v>
      </c>
      <c r="E31" s="339">
        <v>17315</v>
      </c>
      <c r="F31" s="339">
        <v>6705</v>
      </c>
      <c r="G31" s="339">
        <v>7825</v>
      </c>
      <c r="H31" s="339">
        <v>14530</v>
      </c>
      <c r="I31" s="102">
        <v>81.349999999999994</v>
      </c>
      <c r="J31" s="102">
        <v>86.24</v>
      </c>
      <c r="K31" s="102">
        <v>83.92</v>
      </c>
      <c r="L31" s="339">
        <v>20</v>
      </c>
      <c r="M31" s="339">
        <v>22</v>
      </c>
    </row>
    <row r="32" spans="1:13" ht="16.5" customHeight="1" x14ac:dyDescent="0.15">
      <c r="A32" s="89" t="s">
        <v>722</v>
      </c>
      <c r="B32" s="93" t="s">
        <v>731</v>
      </c>
      <c r="C32" s="339">
        <v>8598</v>
      </c>
      <c r="D32" s="339">
        <v>9414</v>
      </c>
      <c r="E32" s="339">
        <v>18012</v>
      </c>
      <c r="F32" s="339">
        <v>6966</v>
      </c>
      <c r="G32" s="339">
        <v>8132</v>
      </c>
      <c r="H32" s="339">
        <v>15098</v>
      </c>
      <c r="I32" s="102">
        <v>81.02</v>
      </c>
      <c r="J32" s="102">
        <v>86.38</v>
      </c>
      <c r="K32" s="102">
        <v>83.82</v>
      </c>
      <c r="L32" s="339">
        <v>1</v>
      </c>
      <c r="M32" s="339">
        <v>2</v>
      </c>
    </row>
    <row r="33" spans="1:13" ht="16.5" customHeight="1" x14ac:dyDescent="0.15">
      <c r="A33" s="89" t="s">
        <v>723</v>
      </c>
      <c r="B33" s="93" t="s">
        <v>735</v>
      </c>
      <c r="C33" s="339">
        <v>8813</v>
      </c>
      <c r="D33" s="339">
        <v>9595</v>
      </c>
      <c r="E33" s="339">
        <v>18408</v>
      </c>
      <c r="F33" s="339">
        <v>5795</v>
      </c>
      <c r="G33" s="339">
        <v>6254</v>
      </c>
      <c r="H33" s="339">
        <v>12049</v>
      </c>
      <c r="I33" s="102">
        <v>65.760000000000005</v>
      </c>
      <c r="J33" s="102">
        <v>65.180000000000007</v>
      </c>
      <c r="K33" s="102">
        <v>65.459999999999994</v>
      </c>
      <c r="L33" s="339">
        <v>1</v>
      </c>
      <c r="M33" s="339">
        <v>4</v>
      </c>
    </row>
    <row r="34" spans="1:13" ht="16.5" customHeight="1" x14ac:dyDescent="0.15">
      <c r="A34" s="89" t="s">
        <v>723</v>
      </c>
      <c r="B34" s="93" t="s">
        <v>736</v>
      </c>
      <c r="C34" s="339">
        <v>8813</v>
      </c>
      <c r="D34" s="339">
        <v>9595</v>
      </c>
      <c r="E34" s="339">
        <v>18408</v>
      </c>
      <c r="F34" s="339">
        <v>5794</v>
      </c>
      <c r="G34" s="339">
        <v>6256</v>
      </c>
      <c r="H34" s="339">
        <v>12050</v>
      </c>
      <c r="I34" s="102">
        <v>65.739999999999995</v>
      </c>
      <c r="J34" s="102">
        <v>65.2</v>
      </c>
      <c r="K34" s="102">
        <v>65.459999999999994</v>
      </c>
      <c r="L34" s="339"/>
      <c r="M34" s="339"/>
    </row>
    <row r="35" spans="1:13" ht="16.5" customHeight="1" x14ac:dyDescent="0.15">
      <c r="A35" s="89" t="s">
        <v>414</v>
      </c>
      <c r="B35" s="93" t="s">
        <v>30</v>
      </c>
      <c r="C35" s="339">
        <v>8718</v>
      </c>
      <c r="D35" s="339">
        <v>9529</v>
      </c>
      <c r="E35" s="339">
        <v>18247</v>
      </c>
      <c r="F35" s="339">
        <v>2996</v>
      </c>
      <c r="G35" s="339">
        <v>3277</v>
      </c>
      <c r="H35" s="339">
        <v>6273</v>
      </c>
      <c r="I35" s="102">
        <v>34.369999999999997</v>
      </c>
      <c r="J35" s="102">
        <v>34.39</v>
      </c>
      <c r="K35" s="102">
        <v>34.380000000000003</v>
      </c>
      <c r="L35" s="339">
        <v>1</v>
      </c>
      <c r="M35" s="339">
        <v>2</v>
      </c>
    </row>
    <row r="36" spans="1:13" ht="16.5" customHeight="1" x14ac:dyDescent="0.15">
      <c r="A36" s="90">
        <v>32922</v>
      </c>
      <c r="B36" s="93" t="s">
        <v>277</v>
      </c>
      <c r="C36" s="339">
        <v>8882</v>
      </c>
      <c r="D36" s="339">
        <v>9675</v>
      </c>
      <c r="E36" s="339">
        <v>18557</v>
      </c>
      <c r="F36" s="339">
        <v>6775</v>
      </c>
      <c r="G36" s="339">
        <v>7632</v>
      </c>
      <c r="H36" s="339">
        <v>14407</v>
      </c>
      <c r="I36" s="102">
        <v>76.28</v>
      </c>
      <c r="J36" s="102">
        <v>78.88</v>
      </c>
      <c r="K36" s="102">
        <v>77.64</v>
      </c>
      <c r="L36" s="339">
        <v>4</v>
      </c>
      <c r="M36" s="339">
        <v>6</v>
      </c>
    </row>
    <row r="37" spans="1:13" ht="16.5" customHeight="1" x14ac:dyDescent="0.15">
      <c r="A37" s="90">
        <v>33069</v>
      </c>
      <c r="B37" s="93" t="s">
        <v>737</v>
      </c>
      <c r="C37" s="95" t="s">
        <v>707</v>
      </c>
      <c r="D37" s="97"/>
      <c r="E37" s="97"/>
      <c r="F37" s="97"/>
      <c r="G37" s="97"/>
      <c r="H37" s="97"/>
      <c r="I37" s="103"/>
      <c r="J37" s="103"/>
      <c r="K37" s="109"/>
      <c r="L37" s="339"/>
      <c r="M37" s="339"/>
    </row>
    <row r="38" spans="1:13" ht="16.5" customHeight="1" x14ac:dyDescent="0.15">
      <c r="A38" s="90">
        <v>33335</v>
      </c>
      <c r="B38" s="93" t="s">
        <v>436</v>
      </c>
      <c r="C38" s="95" t="s">
        <v>741</v>
      </c>
      <c r="D38" s="97"/>
      <c r="E38" s="97"/>
      <c r="F38" s="97"/>
      <c r="G38" s="97"/>
      <c r="H38" s="97"/>
      <c r="I38" s="103"/>
      <c r="J38" s="103"/>
      <c r="K38" s="109"/>
      <c r="L38" s="339"/>
      <c r="M38" s="339"/>
    </row>
    <row r="39" spans="1:13" ht="16.5" customHeight="1" x14ac:dyDescent="0.15">
      <c r="A39" s="90">
        <v>33349</v>
      </c>
      <c r="B39" s="93" t="s">
        <v>726</v>
      </c>
      <c r="C39" s="339">
        <v>8780</v>
      </c>
      <c r="D39" s="339">
        <v>9666</v>
      </c>
      <c r="E39" s="339">
        <v>18446</v>
      </c>
      <c r="F39" s="339">
        <v>7192</v>
      </c>
      <c r="G39" s="339">
        <v>8414</v>
      </c>
      <c r="H39" s="339">
        <v>15606</v>
      </c>
      <c r="I39" s="102">
        <v>81.91</v>
      </c>
      <c r="J39" s="102">
        <v>87.05</v>
      </c>
      <c r="K39" s="102">
        <v>84.6</v>
      </c>
      <c r="L39" s="339">
        <v>20</v>
      </c>
      <c r="M39" s="339">
        <v>22</v>
      </c>
    </row>
    <row r="40" spans="1:13" ht="16.5" customHeight="1" x14ac:dyDescent="0.15">
      <c r="A40" s="90">
        <v>33811</v>
      </c>
      <c r="B40" s="93" t="s">
        <v>738</v>
      </c>
      <c r="C40" s="339">
        <v>9231</v>
      </c>
      <c r="D40" s="339">
        <v>10000</v>
      </c>
      <c r="E40" s="339">
        <v>19231</v>
      </c>
      <c r="F40" s="339">
        <v>4881</v>
      </c>
      <c r="G40" s="339">
        <v>5329</v>
      </c>
      <c r="H40" s="339">
        <v>10210</v>
      </c>
      <c r="I40" s="102">
        <v>52.89</v>
      </c>
      <c r="J40" s="102">
        <v>53.29</v>
      </c>
      <c r="K40" s="102">
        <v>53.1</v>
      </c>
      <c r="L40" s="339">
        <v>2</v>
      </c>
      <c r="M40" s="339">
        <v>4</v>
      </c>
    </row>
    <row r="41" spans="1:13" ht="16.5" customHeight="1" x14ac:dyDescent="0.15">
      <c r="A41" s="90">
        <v>34070</v>
      </c>
      <c r="B41" s="93" t="s">
        <v>731</v>
      </c>
      <c r="C41" s="339">
        <v>9211</v>
      </c>
      <c r="D41" s="339">
        <v>9975</v>
      </c>
      <c r="E41" s="339">
        <v>19186</v>
      </c>
      <c r="F41" s="339">
        <v>7301</v>
      </c>
      <c r="G41" s="339">
        <v>8389</v>
      </c>
      <c r="H41" s="339">
        <v>15690</v>
      </c>
      <c r="I41" s="102">
        <v>79.260000000000005</v>
      </c>
      <c r="J41" s="102">
        <v>84.1</v>
      </c>
      <c r="K41" s="102">
        <v>81.78</v>
      </c>
      <c r="L41" s="339">
        <v>1</v>
      </c>
      <c r="M41" s="339">
        <v>2</v>
      </c>
    </row>
    <row r="42" spans="1:13" ht="16.5" customHeight="1" x14ac:dyDescent="0.15">
      <c r="A42" s="90">
        <v>34070</v>
      </c>
      <c r="B42" s="93" t="s">
        <v>739</v>
      </c>
      <c r="C42" s="339">
        <v>9211</v>
      </c>
      <c r="D42" s="339">
        <v>9975</v>
      </c>
      <c r="E42" s="339">
        <v>19186</v>
      </c>
      <c r="F42" s="339">
        <v>7296</v>
      </c>
      <c r="G42" s="339">
        <v>8388</v>
      </c>
      <c r="H42" s="339">
        <v>15684</v>
      </c>
      <c r="I42" s="102">
        <v>79.209999999999994</v>
      </c>
      <c r="J42" s="102">
        <v>84.09</v>
      </c>
      <c r="K42" s="102">
        <v>81.75</v>
      </c>
      <c r="L42" s="339">
        <v>1</v>
      </c>
      <c r="M42" s="339">
        <v>2</v>
      </c>
    </row>
    <row r="43" spans="1:13" ht="16.5" customHeight="1" x14ac:dyDescent="0.15">
      <c r="A43" s="90">
        <v>34162</v>
      </c>
      <c r="B43" s="93" t="s">
        <v>737</v>
      </c>
      <c r="C43" s="95" t="s">
        <v>707</v>
      </c>
      <c r="D43" s="97"/>
      <c r="E43" s="97"/>
      <c r="F43" s="97"/>
      <c r="G43" s="97"/>
      <c r="H43" s="97"/>
      <c r="I43" s="103"/>
      <c r="J43" s="103"/>
      <c r="K43" s="109"/>
      <c r="L43" s="339"/>
      <c r="M43" s="339"/>
    </row>
    <row r="44" spans="1:13" ht="16.5" customHeight="1" x14ac:dyDescent="0.15">
      <c r="A44" s="90">
        <v>34168</v>
      </c>
      <c r="B44" s="93" t="s">
        <v>74</v>
      </c>
      <c r="C44" s="339">
        <v>9424</v>
      </c>
      <c r="D44" s="339">
        <v>10144</v>
      </c>
      <c r="E44" s="339">
        <v>19568</v>
      </c>
      <c r="F44" s="339">
        <v>6663</v>
      </c>
      <c r="G44" s="339">
        <v>7398</v>
      </c>
      <c r="H44" s="339">
        <v>14061</v>
      </c>
      <c r="I44" s="102">
        <v>70.7</v>
      </c>
      <c r="J44" s="102">
        <v>72.930000000000007</v>
      </c>
      <c r="K44" s="102">
        <v>71.86</v>
      </c>
      <c r="L44" s="339">
        <v>4</v>
      </c>
      <c r="M44" s="339">
        <v>6</v>
      </c>
    </row>
    <row r="45" spans="1:13" ht="16.5" customHeight="1" x14ac:dyDescent="0.15">
      <c r="A45" s="90">
        <v>34280</v>
      </c>
      <c r="B45" s="93" t="s">
        <v>30</v>
      </c>
      <c r="C45" s="20">
        <v>9385</v>
      </c>
      <c r="D45" s="20">
        <v>10143</v>
      </c>
      <c r="E45" s="20">
        <v>19528</v>
      </c>
      <c r="F45" s="20">
        <v>4593</v>
      </c>
      <c r="G45" s="20">
        <v>5079</v>
      </c>
      <c r="H45" s="20">
        <v>9672</v>
      </c>
      <c r="I45" s="104">
        <v>48.94</v>
      </c>
      <c r="J45" s="104">
        <v>50.07</v>
      </c>
      <c r="K45" s="104">
        <v>49.53</v>
      </c>
      <c r="L45" s="20">
        <v>1</v>
      </c>
      <c r="M45" s="20">
        <v>5</v>
      </c>
    </row>
    <row r="46" spans="1:13" ht="16.5" customHeight="1" x14ac:dyDescent="0.15">
      <c r="A46" s="90">
        <v>34308</v>
      </c>
      <c r="B46" s="93" t="s">
        <v>25</v>
      </c>
      <c r="C46" s="20">
        <v>9507</v>
      </c>
      <c r="D46" s="20">
        <v>10253</v>
      </c>
      <c r="E46" s="20">
        <v>19760</v>
      </c>
      <c r="F46" s="20">
        <v>2110</v>
      </c>
      <c r="G46" s="20">
        <v>1900</v>
      </c>
      <c r="H46" s="20">
        <v>4010</v>
      </c>
      <c r="I46" s="104">
        <v>22.19</v>
      </c>
      <c r="J46" s="104">
        <v>18.53</v>
      </c>
      <c r="K46" s="104">
        <v>20.29</v>
      </c>
      <c r="L46" s="20">
        <v>1</v>
      </c>
      <c r="M46" s="20">
        <v>3</v>
      </c>
    </row>
    <row r="47" spans="1:13" ht="16.5" customHeight="1" x14ac:dyDescent="0.15">
      <c r="A47" s="90">
        <v>34798</v>
      </c>
      <c r="B47" s="93" t="s">
        <v>436</v>
      </c>
      <c r="C47" s="96" t="s">
        <v>741</v>
      </c>
      <c r="D47" s="98"/>
      <c r="E47" s="98"/>
      <c r="F47" s="98"/>
      <c r="G47" s="98"/>
      <c r="H47" s="98"/>
      <c r="I47" s="105"/>
      <c r="J47" s="105"/>
      <c r="K47" s="110"/>
      <c r="L47" s="78"/>
      <c r="M47" s="78"/>
    </row>
    <row r="48" spans="1:13" ht="16.5" customHeight="1" x14ac:dyDescent="0.15">
      <c r="A48" s="90">
        <v>34812</v>
      </c>
      <c r="B48" s="93" t="s">
        <v>726</v>
      </c>
      <c r="C48" s="20">
        <v>9566</v>
      </c>
      <c r="D48" s="20">
        <v>10250</v>
      </c>
      <c r="E48" s="20">
        <f t="shared" ref="E48:E54" si="0">SUM(C48:D48)</f>
        <v>19816</v>
      </c>
      <c r="F48" s="20">
        <v>7122</v>
      </c>
      <c r="G48" s="20">
        <v>8241</v>
      </c>
      <c r="H48" s="20">
        <f t="shared" ref="H48:H54" si="1">SUM(F48:G48)</f>
        <v>15363</v>
      </c>
      <c r="I48" s="104">
        <f t="shared" ref="I48:K54" si="2">F48/C48*100</f>
        <v>74.451181266987248</v>
      </c>
      <c r="J48" s="104">
        <f t="shared" si="2"/>
        <v>80.400000000000006</v>
      </c>
      <c r="K48" s="104">
        <f t="shared" si="2"/>
        <v>77.528259991925722</v>
      </c>
      <c r="L48" s="20">
        <v>20</v>
      </c>
      <c r="M48" s="20">
        <v>22</v>
      </c>
    </row>
    <row r="49" spans="1:13" ht="16.5" customHeight="1" x14ac:dyDescent="0.15">
      <c r="A49" s="90">
        <v>34903</v>
      </c>
      <c r="B49" s="93" t="s">
        <v>565</v>
      </c>
      <c r="C49" s="20">
        <v>9720</v>
      </c>
      <c r="D49" s="20">
        <v>10417</v>
      </c>
      <c r="E49" s="20">
        <f t="shared" si="0"/>
        <v>20137</v>
      </c>
      <c r="F49" s="20">
        <v>3753</v>
      </c>
      <c r="G49" s="20">
        <v>3746</v>
      </c>
      <c r="H49" s="20">
        <f t="shared" si="1"/>
        <v>7499</v>
      </c>
      <c r="I49" s="104">
        <f t="shared" si="2"/>
        <v>38.611111111111114</v>
      </c>
      <c r="J49" s="104">
        <f t="shared" si="2"/>
        <v>35.960449265623502</v>
      </c>
      <c r="K49" s="104">
        <f t="shared" si="2"/>
        <v>37.23990663951929</v>
      </c>
      <c r="L49" s="20">
        <v>2</v>
      </c>
      <c r="M49" s="20">
        <v>4</v>
      </c>
    </row>
    <row r="50" spans="1:13" ht="16.5" customHeight="1" x14ac:dyDescent="0.15">
      <c r="A50" s="90">
        <v>35253</v>
      </c>
      <c r="B50" s="93" t="s">
        <v>737</v>
      </c>
      <c r="C50" s="20">
        <v>596</v>
      </c>
      <c r="D50" s="20">
        <v>453</v>
      </c>
      <c r="E50" s="20">
        <f t="shared" si="0"/>
        <v>1049</v>
      </c>
      <c r="F50" s="20">
        <v>486</v>
      </c>
      <c r="G50" s="20">
        <v>371</v>
      </c>
      <c r="H50" s="20">
        <f t="shared" si="1"/>
        <v>857</v>
      </c>
      <c r="I50" s="104">
        <f t="shared" si="2"/>
        <v>81.543624161073822</v>
      </c>
      <c r="J50" s="104">
        <f t="shared" si="2"/>
        <v>81.898454746136863</v>
      </c>
      <c r="K50" s="104">
        <f t="shared" si="2"/>
        <v>81.696854146806487</v>
      </c>
      <c r="L50" s="20">
        <v>10</v>
      </c>
      <c r="M50" s="20">
        <v>11</v>
      </c>
    </row>
    <row r="51" spans="1:13" ht="16.5" customHeight="1" x14ac:dyDescent="0.15">
      <c r="A51" s="90">
        <v>35358</v>
      </c>
      <c r="B51" s="93" t="s">
        <v>94</v>
      </c>
      <c r="C51" s="20">
        <v>9807</v>
      </c>
      <c r="D51" s="20">
        <v>10476</v>
      </c>
      <c r="E51" s="20">
        <f t="shared" si="0"/>
        <v>20283</v>
      </c>
      <c r="F51" s="20">
        <v>5311</v>
      </c>
      <c r="G51" s="20">
        <v>5620</v>
      </c>
      <c r="H51" s="20">
        <f t="shared" si="1"/>
        <v>10931</v>
      </c>
      <c r="I51" s="104">
        <f t="shared" si="2"/>
        <v>54.155195268685631</v>
      </c>
      <c r="J51" s="104">
        <f t="shared" si="2"/>
        <v>53.646429935089735</v>
      </c>
      <c r="K51" s="104">
        <f t="shared" si="2"/>
        <v>53.892422225509051</v>
      </c>
      <c r="L51" s="78"/>
      <c r="M51" s="78"/>
    </row>
    <row r="52" spans="1:13" ht="16.5" customHeight="1" x14ac:dyDescent="0.15">
      <c r="A52" s="90">
        <v>35533</v>
      </c>
      <c r="B52" s="93" t="s">
        <v>731</v>
      </c>
      <c r="C52" s="20">
        <v>9750</v>
      </c>
      <c r="D52" s="20">
        <v>10413</v>
      </c>
      <c r="E52" s="20">
        <f t="shared" si="0"/>
        <v>20163</v>
      </c>
      <c r="F52" s="20">
        <v>7130</v>
      </c>
      <c r="G52" s="20">
        <v>8224</v>
      </c>
      <c r="H52" s="20">
        <f t="shared" si="1"/>
        <v>15354</v>
      </c>
      <c r="I52" s="104">
        <f t="shared" si="2"/>
        <v>73.128205128205124</v>
      </c>
      <c r="J52" s="104">
        <f t="shared" si="2"/>
        <v>78.978200326514937</v>
      </c>
      <c r="K52" s="104">
        <f t="shared" si="2"/>
        <v>76.149382532361258</v>
      </c>
      <c r="L52" s="20">
        <v>1</v>
      </c>
      <c r="M52" s="20">
        <v>2</v>
      </c>
    </row>
    <row r="53" spans="1:13" ht="16.5" customHeight="1" x14ac:dyDescent="0.15">
      <c r="A53" s="90">
        <v>35743</v>
      </c>
      <c r="B53" s="93" t="s">
        <v>30</v>
      </c>
      <c r="C53" s="20">
        <v>9846</v>
      </c>
      <c r="D53" s="20">
        <v>10527</v>
      </c>
      <c r="E53" s="20">
        <f t="shared" si="0"/>
        <v>20373</v>
      </c>
      <c r="F53" s="20">
        <v>3299</v>
      </c>
      <c r="G53" s="20">
        <v>3574</v>
      </c>
      <c r="H53" s="20">
        <f t="shared" si="1"/>
        <v>6873</v>
      </c>
      <c r="I53" s="104">
        <f t="shared" si="2"/>
        <v>33.505992281129394</v>
      </c>
      <c r="J53" s="104">
        <f t="shared" si="2"/>
        <v>33.950793198442106</v>
      </c>
      <c r="K53" s="104">
        <f t="shared" si="2"/>
        <v>33.735826829627449</v>
      </c>
      <c r="L53" s="20">
        <v>1</v>
      </c>
      <c r="M53" s="78"/>
    </row>
    <row r="54" spans="1:13" ht="16.5" customHeight="1" x14ac:dyDescent="0.15">
      <c r="A54" s="90">
        <v>35988</v>
      </c>
      <c r="B54" s="93" t="s">
        <v>178</v>
      </c>
      <c r="C54" s="20">
        <v>10025</v>
      </c>
      <c r="D54" s="99">
        <v>10686</v>
      </c>
      <c r="E54" s="99">
        <f t="shared" si="0"/>
        <v>20711</v>
      </c>
      <c r="F54" s="99">
        <v>6013</v>
      </c>
      <c r="G54" s="99">
        <v>6554</v>
      </c>
      <c r="H54" s="99">
        <f t="shared" si="1"/>
        <v>12567</v>
      </c>
      <c r="I54" s="106">
        <f t="shared" si="2"/>
        <v>59.980049875311728</v>
      </c>
      <c r="J54" s="106">
        <f t="shared" si="2"/>
        <v>61.332584690248929</v>
      </c>
      <c r="K54" s="104">
        <f t="shared" si="2"/>
        <v>60.677900632514124</v>
      </c>
      <c r="L54" s="20">
        <v>2</v>
      </c>
      <c r="M54" s="20"/>
    </row>
    <row r="55" spans="1:13" ht="16.5" customHeight="1" x14ac:dyDescent="0.15">
      <c r="A55" s="91">
        <v>36261</v>
      </c>
      <c r="B55" s="93" t="s">
        <v>436</v>
      </c>
      <c r="C55" s="96" t="s">
        <v>741</v>
      </c>
      <c r="D55" s="98"/>
      <c r="E55" s="98"/>
      <c r="F55" s="98"/>
      <c r="G55" s="98"/>
      <c r="H55" s="98"/>
      <c r="I55" s="105"/>
      <c r="J55" s="105"/>
      <c r="K55" s="110"/>
      <c r="L55" s="20"/>
      <c r="M55" s="20"/>
    </row>
    <row r="56" spans="1:13" ht="16.5" customHeight="1" x14ac:dyDescent="0.15">
      <c r="A56" s="91">
        <v>36275</v>
      </c>
      <c r="B56" s="93" t="s">
        <v>726</v>
      </c>
      <c r="C56" s="20">
        <v>10008</v>
      </c>
      <c r="D56" s="100">
        <v>10675</v>
      </c>
      <c r="E56" s="100">
        <f>SUM(C56:D56)</f>
        <v>20683</v>
      </c>
      <c r="F56" s="100">
        <v>7428</v>
      </c>
      <c r="G56" s="100">
        <v>8530</v>
      </c>
      <c r="H56" s="100">
        <f>SUM(F56:G56)</f>
        <v>15958</v>
      </c>
      <c r="I56" s="107">
        <f t="shared" ref="I56:K57" si="3">F56/C56*100</f>
        <v>74.220623501199043</v>
      </c>
      <c r="J56" s="107">
        <f t="shared" si="3"/>
        <v>79.906323185011701</v>
      </c>
      <c r="K56" s="107">
        <f t="shared" si="3"/>
        <v>77.155151573756214</v>
      </c>
      <c r="L56" s="20">
        <v>20</v>
      </c>
      <c r="M56" s="20">
        <v>21</v>
      </c>
    </row>
    <row r="57" spans="1:13" ht="16.5" customHeight="1" x14ac:dyDescent="0.15">
      <c r="A57" s="91">
        <v>36702</v>
      </c>
      <c r="B57" s="93" t="s">
        <v>740</v>
      </c>
      <c r="C57" s="20">
        <v>10212</v>
      </c>
      <c r="D57" s="100">
        <v>10911</v>
      </c>
      <c r="E57" s="100">
        <f>SUM(C57:D57)</f>
        <v>21123</v>
      </c>
      <c r="F57" s="100">
        <v>6232</v>
      </c>
      <c r="G57" s="100">
        <v>6656</v>
      </c>
      <c r="H57" s="100">
        <f>SUM(F57:G57)</f>
        <v>12888</v>
      </c>
      <c r="I57" s="107">
        <f t="shared" si="3"/>
        <v>61.026243634939291</v>
      </c>
      <c r="J57" s="107">
        <f t="shared" si="3"/>
        <v>61.002657868206398</v>
      </c>
      <c r="K57" s="107">
        <f t="shared" si="3"/>
        <v>61.014060502769496</v>
      </c>
      <c r="L57" s="20">
        <v>1</v>
      </c>
      <c r="M57" s="20">
        <v>3</v>
      </c>
    </row>
    <row r="58" spans="1:13" ht="16.5" customHeight="1" x14ac:dyDescent="0.15">
      <c r="A58" s="91">
        <v>36989</v>
      </c>
      <c r="B58" s="93" t="s">
        <v>748</v>
      </c>
      <c r="C58" s="96" t="s">
        <v>757</v>
      </c>
      <c r="D58" s="98"/>
      <c r="E58" s="98"/>
      <c r="F58" s="98"/>
      <c r="G58" s="98"/>
      <c r="H58" s="98"/>
      <c r="I58" s="105"/>
      <c r="J58" s="105"/>
      <c r="K58" s="110"/>
      <c r="L58" s="20">
        <v>1</v>
      </c>
      <c r="M58" s="20">
        <v>1</v>
      </c>
    </row>
    <row r="59" spans="1:13" ht="16.5" customHeight="1" x14ac:dyDescent="0.15">
      <c r="A59" s="91">
        <v>37101</v>
      </c>
      <c r="B59" s="93" t="s">
        <v>749</v>
      </c>
      <c r="C59" s="20">
        <v>10201</v>
      </c>
      <c r="D59" s="100">
        <v>10923</v>
      </c>
      <c r="E59" s="100">
        <f>SUM(C59:D59)</f>
        <v>21124</v>
      </c>
      <c r="F59" s="100">
        <v>6004</v>
      </c>
      <c r="G59" s="100">
        <v>6509</v>
      </c>
      <c r="H59" s="100">
        <f>SUM(F59:G59)</f>
        <v>12513</v>
      </c>
      <c r="I59" s="107">
        <f>F59/C59*100</f>
        <v>58.856974806391527</v>
      </c>
      <c r="J59" s="107">
        <f>G59/D59*100</f>
        <v>59.589856266593422</v>
      </c>
      <c r="K59" s="107">
        <f>H59/E59*100</f>
        <v>59.235940162847946</v>
      </c>
      <c r="L59" s="20">
        <v>2</v>
      </c>
      <c r="M59" s="20">
        <v>6</v>
      </c>
    </row>
    <row r="60" spans="1:13" ht="16.5" customHeight="1" x14ac:dyDescent="0.15">
      <c r="A60" s="91">
        <v>37199</v>
      </c>
      <c r="B60" s="93" t="s">
        <v>30</v>
      </c>
      <c r="C60" s="20">
        <v>10070</v>
      </c>
      <c r="D60" s="100">
        <v>10784</v>
      </c>
      <c r="E60" s="100">
        <v>20854</v>
      </c>
      <c r="F60" s="100">
        <v>2849</v>
      </c>
      <c r="G60" s="100">
        <v>3042</v>
      </c>
      <c r="H60" s="100">
        <v>5891</v>
      </c>
      <c r="I60" s="107">
        <v>28.29</v>
      </c>
      <c r="J60" s="107">
        <v>28.21</v>
      </c>
      <c r="K60" s="107">
        <v>28.25</v>
      </c>
      <c r="L60" s="20">
        <v>1</v>
      </c>
      <c r="M60" s="20">
        <v>2</v>
      </c>
    </row>
    <row r="61" spans="1:13" ht="16.5" customHeight="1" x14ac:dyDescent="0.15">
      <c r="A61" s="91">
        <v>37444</v>
      </c>
      <c r="B61" s="93" t="s">
        <v>732</v>
      </c>
      <c r="C61" s="96" t="s">
        <v>757</v>
      </c>
      <c r="D61" s="98"/>
      <c r="E61" s="98"/>
      <c r="F61" s="98"/>
      <c r="G61" s="98"/>
      <c r="H61" s="98"/>
      <c r="I61" s="105"/>
      <c r="J61" s="105"/>
      <c r="K61" s="110"/>
      <c r="L61" s="20"/>
      <c r="M61" s="20"/>
    </row>
  </sheetData>
  <mergeCells count="7">
    <mergeCell ref="C3:E3"/>
    <mergeCell ref="F3:H3"/>
    <mergeCell ref="I3:K3"/>
    <mergeCell ref="L1:L2"/>
    <mergeCell ref="A3:A4"/>
    <mergeCell ref="B3:B4"/>
    <mergeCell ref="L3:L4"/>
  </mergeCells>
  <phoneticPr fontId="8"/>
  <pageMargins left="0.39370078740157483" right="0.39370078740157483" top="0.39370078740157483" bottom="0.39370078740157483" header="0.3" footer="0.23622047244094488"/>
  <pageSetup paperSize="9" scale="86" orientation="landscape" r:id="rId1"/>
  <headerFooter scaleWithDoc="0" alignWithMargins="0">
    <oddFooter>&amp;C- &amp;P -</oddFooter>
    <firstFooter>&amp;C&amp;10 1</first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M54"/>
  <sheetViews>
    <sheetView view="pageBreakPreview" zoomScale="85" zoomScaleNormal="75" zoomScaleSheetLayoutView="85" workbookViewId="0">
      <pane ySplit="2" topLeftCell="A3" activePane="bottomLeft" state="frozen"/>
      <selection pane="bottomLeft" sqref="A1:A2"/>
    </sheetView>
  </sheetViews>
  <sheetFormatPr defaultRowHeight="13.5" x14ac:dyDescent="0.15"/>
  <cols>
    <col min="1" max="1" width="18.25" style="341" customWidth="1"/>
    <col min="2" max="2" width="45" style="341" bestFit="1" customWidth="1"/>
    <col min="3" max="13" width="9.125" style="380" customWidth="1"/>
    <col min="14" max="14" width="9" style="341" customWidth="1"/>
    <col min="15" max="16384" width="9" style="341"/>
  </cols>
  <sheetData>
    <row r="1" spans="1:13" x14ac:dyDescent="0.15">
      <c r="A1" s="506" t="s">
        <v>329</v>
      </c>
      <c r="B1" s="506" t="s">
        <v>724</v>
      </c>
      <c r="C1" s="500" t="s">
        <v>192</v>
      </c>
      <c r="D1" s="501"/>
      <c r="E1" s="502"/>
      <c r="F1" s="503" t="s">
        <v>742</v>
      </c>
      <c r="G1" s="504"/>
      <c r="H1" s="505"/>
      <c r="I1" s="503" t="s">
        <v>680</v>
      </c>
      <c r="J1" s="504"/>
      <c r="K1" s="505"/>
      <c r="L1" s="499" t="s">
        <v>744</v>
      </c>
      <c r="M1" s="340" t="s">
        <v>745</v>
      </c>
    </row>
    <row r="2" spans="1:13" x14ac:dyDescent="0.15">
      <c r="A2" s="507"/>
      <c r="B2" s="507"/>
      <c r="C2" s="342" t="s">
        <v>369</v>
      </c>
      <c r="D2" s="342" t="s">
        <v>375</v>
      </c>
      <c r="E2" s="342" t="s">
        <v>525</v>
      </c>
      <c r="F2" s="342" t="s">
        <v>369</v>
      </c>
      <c r="G2" s="342" t="s">
        <v>375</v>
      </c>
      <c r="H2" s="342" t="s">
        <v>525</v>
      </c>
      <c r="I2" s="342" t="s">
        <v>369</v>
      </c>
      <c r="J2" s="342" t="s">
        <v>375</v>
      </c>
      <c r="K2" s="342" t="s">
        <v>525</v>
      </c>
      <c r="L2" s="499"/>
      <c r="M2" s="343" t="s">
        <v>746</v>
      </c>
    </row>
    <row r="3" spans="1:13" ht="16.5" customHeight="1" x14ac:dyDescent="0.15">
      <c r="A3" s="344">
        <v>37724</v>
      </c>
      <c r="B3" s="345" t="s">
        <v>750</v>
      </c>
      <c r="C3" s="346">
        <v>10067</v>
      </c>
      <c r="D3" s="347">
        <v>10853</v>
      </c>
      <c r="E3" s="347">
        <v>20920</v>
      </c>
      <c r="F3" s="347">
        <v>5270</v>
      </c>
      <c r="G3" s="347">
        <v>5934</v>
      </c>
      <c r="H3" s="347">
        <v>11204</v>
      </c>
      <c r="I3" s="348">
        <v>52.35</v>
      </c>
      <c r="J3" s="348">
        <v>54.68</v>
      </c>
      <c r="K3" s="348">
        <v>53.56</v>
      </c>
      <c r="L3" s="346">
        <v>4</v>
      </c>
      <c r="M3" s="346">
        <v>5</v>
      </c>
    </row>
    <row r="4" spans="1:13" ht="16.5" customHeight="1" x14ac:dyDescent="0.15">
      <c r="A4" s="344">
        <v>37738</v>
      </c>
      <c r="B4" s="345" t="s">
        <v>537</v>
      </c>
      <c r="C4" s="346">
        <v>10078</v>
      </c>
      <c r="D4" s="347">
        <v>10850</v>
      </c>
      <c r="E4" s="347">
        <v>20928</v>
      </c>
      <c r="F4" s="347">
        <v>6873</v>
      </c>
      <c r="G4" s="347">
        <v>7967</v>
      </c>
      <c r="H4" s="347">
        <v>14840</v>
      </c>
      <c r="I4" s="348">
        <v>68.2</v>
      </c>
      <c r="J4" s="348">
        <v>73.430000000000007</v>
      </c>
      <c r="K4" s="348">
        <v>70.91</v>
      </c>
      <c r="L4" s="346">
        <v>20</v>
      </c>
      <c r="M4" s="346">
        <v>21</v>
      </c>
    </row>
    <row r="5" spans="1:13" ht="16.5" customHeight="1" x14ac:dyDescent="0.15">
      <c r="A5" s="344">
        <v>37934</v>
      </c>
      <c r="B5" s="345" t="s">
        <v>769</v>
      </c>
      <c r="C5" s="346">
        <v>10204</v>
      </c>
      <c r="D5" s="346">
        <v>11001</v>
      </c>
      <c r="E5" s="346">
        <v>21205</v>
      </c>
      <c r="F5" s="346">
        <v>6026</v>
      </c>
      <c r="G5" s="346">
        <v>6511</v>
      </c>
      <c r="H5" s="346">
        <v>12537</v>
      </c>
      <c r="I5" s="349">
        <v>59.06</v>
      </c>
      <c r="J5" s="349">
        <v>59.19</v>
      </c>
      <c r="K5" s="349">
        <v>59.12</v>
      </c>
      <c r="L5" s="346">
        <v>4</v>
      </c>
      <c r="M5" s="346">
        <v>5</v>
      </c>
    </row>
    <row r="6" spans="1:13" ht="16.5" customHeight="1" x14ac:dyDescent="0.15">
      <c r="A6" s="344">
        <v>38179</v>
      </c>
      <c r="B6" s="345" t="s">
        <v>770</v>
      </c>
      <c r="C6" s="346">
        <v>10220</v>
      </c>
      <c r="D6" s="346">
        <v>11036</v>
      </c>
      <c r="E6" s="346">
        <v>21256</v>
      </c>
      <c r="F6" s="346">
        <v>5636</v>
      </c>
      <c r="G6" s="346">
        <v>6056</v>
      </c>
      <c r="H6" s="346">
        <v>11692</v>
      </c>
      <c r="I6" s="349">
        <v>55.15</v>
      </c>
      <c r="J6" s="349">
        <v>54.87</v>
      </c>
      <c r="K6" s="349">
        <v>55.01</v>
      </c>
      <c r="L6" s="346">
        <v>2</v>
      </c>
      <c r="M6" s="346">
        <v>4</v>
      </c>
    </row>
    <row r="7" spans="1:13" ht="16.5" customHeight="1" x14ac:dyDescent="0.15">
      <c r="A7" s="344">
        <v>38445</v>
      </c>
      <c r="B7" s="345" t="s">
        <v>748</v>
      </c>
      <c r="C7" s="350" t="s">
        <v>757</v>
      </c>
      <c r="D7" s="351"/>
      <c r="E7" s="351"/>
      <c r="F7" s="351"/>
      <c r="G7" s="351"/>
      <c r="H7" s="351"/>
      <c r="I7" s="352"/>
      <c r="J7" s="352"/>
      <c r="K7" s="353"/>
      <c r="L7" s="346">
        <v>1</v>
      </c>
      <c r="M7" s="346">
        <v>1</v>
      </c>
    </row>
    <row r="8" spans="1:13" ht="16.5" customHeight="1" x14ac:dyDescent="0.15">
      <c r="A8" s="344">
        <v>38445</v>
      </c>
      <c r="B8" s="345" t="s">
        <v>116</v>
      </c>
      <c r="C8" s="351" t="s">
        <v>757</v>
      </c>
      <c r="D8" s="351"/>
      <c r="E8" s="351"/>
      <c r="F8" s="351"/>
      <c r="G8" s="351"/>
      <c r="H8" s="351"/>
      <c r="I8" s="352"/>
      <c r="J8" s="352"/>
      <c r="K8" s="352"/>
      <c r="L8" s="346">
        <v>1</v>
      </c>
      <c r="M8" s="346">
        <v>1</v>
      </c>
    </row>
    <row r="9" spans="1:13" ht="16.5" customHeight="1" x14ac:dyDescent="0.15">
      <c r="A9" s="344">
        <v>38606</v>
      </c>
      <c r="B9" s="345" t="s">
        <v>771</v>
      </c>
      <c r="C9" s="346">
        <v>10139</v>
      </c>
      <c r="D9" s="346">
        <v>10998</v>
      </c>
      <c r="E9" s="346">
        <v>21137</v>
      </c>
      <c r="F9" s="346">
        <v>6928</v>
      </c>
      <c r="G9" s="346">
        <v>7624</v>
      </c>
      <c r="H9" s="346">
        <v>14552</v>
      </c>
      <c r="I9" s="349">
        <v>68.33</v>
      </c>
      <c r="J9" s="349">
        <v>69.319999999999993</v>
      </c>
      <c r="K9" s="349">
        <v>68.849999999999994</v>
      </c>
      <c r="L9" s="346">
        <v>1</v>
      </c>
      <c r="M9" s="346">
        <v>3</v>
      </c>
    </row>
    <row r="10" spans="1:13" ht="16.5" customHeight="1" x14ac:dyDescent="0.15">
      <c r="A10" s="344">
        <v>38662</v>
      </c>
      <c r="B10" s="345" t="s">
        <v>646</v>
      </c>
      <c r="C10" s="346">
        <v>10038</v>
      </c>
      <c r="D10" s="346">
        <v>10912</v>
      </c>
      <c r="E10" s="346">
        <v>20950</v>
      </c>
      <c r="F10" s="346">
        <v>2427</v>
      </c>
      <c r="G10" s="346">
        <v>2492</v>
      </c>
      <c r="H10" s="346">
        <v>4919</v>
      </c>
      <c r="I10" s="349">
        <v>24.18</v>
      </c>
      <c r="J10" s="349">
        <v>22.84</v>
      </c>
      <c r="K10" s="349">
        <v>23.48</v>
      </c>
      <c r="L10" s="346">
        <v>1</v>
      </c>
      <c r="M10" s="346">
        <v>2</v>
      </c>
    </row>
    <row r="11" spans="1:13" ht="16.5" customHeight="1" x14ac:dyDescent="0.15">
      <c r="A11" s="344">
        <v>39180</v>
      </c>
      <c r="B11" s="345" t="s">
        <v>750</v>
      </c>
      <c r="C11" s="346">
        <v>9950</v>
      </c>
      <c r="D11" s="346">
        <v>10822</v>
      </c>
      <c r="E11" s="346">
        <v>20772</v>
      </c>
      <c r="F11" s="346">
        <v>5123</v>
      </c>
      <c r="G11" s="346">
        <v>5617</v>
      </c>
      <c r="H11" s="346">
        <v>10740</v>
      </c>
      <c r="I11" s="349">
        <v>51.49</v>
      </c>
      <c r="J11" s="349">
        <v>51.9</v>
      </c>
      <c r="K11" s="349">
        <v>51.7</v>
      </c>
      <c r="L11" s="346">
        <v>3</v>
      </c>
      <c r="M11" s="346">
        <v>5</v>
      </c>
    </row>
    <row r="12" spans="1:13" ht="16.5" customHeight="1" x14ac:dyDescent="0.15">
      <c r="A12" s="344">
        <v>39194</v>
      </c>
      <c r="B12" s="345" t="s">
        <v>537</v>
      </c>
      <c r="C12" s="346">
        <v>9939</v>
      </c>
      <c r="D12" s="346">
        <v>10815</v>
      </c>
      <c r="E12" s="346">
        <v>20754</v>
      </c>
      <c r="F12" s="346">
        <v>6261</v>
      </c>
      <c r="G12" s="346">
        <v>7225</v>
      </c>
      <c r="H12" s="346">
        <v>13486</v>
      </c>
      <c r="I12" s="349">
        <v>62.99</v>
      </c>
      <c r="J12" s="349">
        <v>66.81</v>
      </c>
      <c r="K12" s="349">
        <v>64.98</v>
      </c>
      <c r="L12" s="346">
        <v>16</v>
      </c>
      <c r="M12" s="346">
        <v>18</v>
      </c>
    </row>
    <row r="13" spans="1:13" ht="16.5" customHeight="1" x14ac:dyDescent="0.15">
      <c r="A13" s="344">
        <v>39292</v>
      </c>
      <c r="B13" s="345" t="s">
        <v>772</v>
      </c>
      <c r="C13" s="346">
        <v>10091</v>
      </c>
      <c r="D13" s="346">
        <v>10955</v>
      </c>
      <c r="E13" s="346">
        <v>21046</v>
      </c>
      <c r="F13" s="346">
        <v>5839</v>
      </c>
      <c r="G13" s="346">
        <v>6193</v>
      </c>
      <c r="H13" s="346">
        <v>12032</v>
      </c>
      <c r="I13" s="349">
        <v>57.83</v>
      </c>
      <c r="J13" s="349">
        <v>56.52</v>
      </c>
      <c r="K13" s="349">
        <v>57.15</v>
      </c>
      <c r="L13" s="346">
        <v>2</v>
      </c>
      <c r="M13" s="346">
        <v>6</v>
      </c>
    </row>
    <row r="14" spans="1:13" ht="16.5" customHeight="1" x14ac:dyDescent="0.15">
      <c r="A14" s="344">
        <v>39635</v>
      </c>
      <c r="B14" s="345" t="s">
        <v>732</v>
      </c>
      <c r="C14" s="350" t="s">
        <v>757</v>
      </c>
      <c r="D14" s="351"/>
      <c r="E14" s="351"/>
      <c r="F14" s="351"/>
      <c r="G14" s="351"/>
      <c r="H14" s="351"/>
      <c r="I14" s="352"/>
      <c r="J14" s="352"/>
      <c r="K14" s="353"/>
      <c r="L14" s="346"/>
      <c r="M14" s="346"/>
    </row>
    <row r="15" spans="1:13" ht="16.5" customHeight="1" x14ac:dyDescent="0.15">
      <c r="A15" s="344">
        <v>39782</v>
      </c>
      <c r="B15" s="345" t="s">
        <v>748</v>
      </c>
      <c r="C15" s="346">
        <v>9916</v>
      </c>
      <c r="D15" s="346">
        <v>10774</v>
      </c>
      <c r="E15" s="346">
        <v>20690</v>
      </c>
      <c r="F15" s="346">
        <v>5882</v>
      </c>
      <c r="G15" s="346">
        <v>6775</v>
      </c>
      <c r="H15" s="346">
        <v>12657</v>
      </c>
      <c r="I15" s="349">
        <v>59.32</v>
      </c>
      <c r="J15" s="349">
        <v>62.88</v>
      </c>
      <c r="K15" s="349">
        <v>61.17</v>
      </c>
      <c r="L15" s="346">
        <v>1</v>
      </c>
      <c r="M15" s="346">
        <v>2</v>
      </c>
    </row>
    <row r="16" spans="1:13" ht="16.5" customHeight="1" x14ac:dyDescent="0.15">
      <c r="A16" s="344">
        <v>40055</v>
      </c>
      <c r="B16" s="345" t="s">
        <v>751</v>
      </c>
      <c r="C16" s="346">
        <v>9928</v>
      </c>
      <c r="D16" s="346">
        <v>10814</v>
      </c>
      <c r="E16" s="346">
        <v>20742</v>
      </c>
      <c r="F16" s="346">
        <v>7320</v>
      </c>
      <c r="G16" s="346">
        <v>7879</v>
      </c>
      <c r="H16" s="346">
        <v>15199</v>
      </c>
      <c r="I16" s="349">
        <v>73.73</v>
      </c>
      <c r="J16" s="349">
        <v>72.86</v>
      </c>
      <c r="K16" s="349">
        <v>73.28</v>
      </c>
      <c r="L16" s="346">
        <v>1</v>
      </c>
      <c r="M16" s="346">
        <v>3</v>
      </c>
    </row>
    <row r="17" spans="1:13" ht="16.5" customHeight="1" x14ac:dyDescent="0.15">
      <c r="A17" s="344">
        <v>40125</v>
      </c>
      <c r="B17" s="345" t="s">
        <v>646</v>
      </c>
      <c r="C17" s="346">
        <v>9857</v>
      </c>
      <c r="D17" s="346">
        <v>10728</v>
      </c>
      <c r="E17" s="346">
        <v>20585</v>
      </c>
      <c r="F17" s="346">
        <v>3424</v>
      </c>
      <c r="G17" s="346">
        <v>3453</v>
      </c>
      <c r="H17" s="346">
        <v>6877</v>
      </c>
      <c r="I17" s="349">
        <v>34.74</v>
      </c>
      <c r="J17" s="349">
        <v>32.19</v>
      </c>
      <c r="K17" s="349">
        <v>33.409999999999997</v>
      </c>
      <c r="L17" s="346">
        <v>1</v>
      </c>
      <c r="M17" s="346">
        <v>5</v>
      </c>
    </row>
    <row r="18" spans="1:13" ht="16.5" customHeight="1" x14ac:dyDescent="0.15">
      <c r="A18" s="344">
        <v>40370</v>
      </c>
      <c r="B18" s="345" t="s">
        <v>752</v>
      </c>
      <c r="C18" s="346">
        <v>9896</v>
      </c>
      <c r="D18" s="346">
        <v>10767</v>
      </c>
      <c r="E18" s="346">
        <v>20663</v>
      </c>
      <c r="F18" s="346">
        <v>5601</v>
      </c>
      <c r="G18" s="346">
        <v>5831</v>
      </c>
      <c r="H18" s="346">
        <v>11432</v>
      </c>
      <c r="I18" s="354">
        <v>56.6</v>
      </c>
      <c r="J18" s="354">
        <v>54.16</v>
      </c>
      <c r="K18" s="354">
        <v>55.33</v>
      </c>
      <c r="L18" s="355">
        <v>2</v>
      </c>
      <c r="M18" s="355">
        <v>5</v>
      </c>
    </row>
    <row r="19" spans="1:13" ht="16.5" customHeight="1" x14ac:dyDescent="0.15">
      <c r="A19" s="344">
        <v>40643</v>
      </c>
      <c r="B19" s="345" t="s">
        <v>750</v>
      </c>
      <c r="C19" s="346">
        <v>9700</v>
      </c>
      <c r="D19" s="346">
        <v>10568</v>
      </c>
      <c r="E19" s="346">
        <v>20268</v>
      </c>
      <c r="F19" s="346">
        <v>5085</v>
      </c>
      <c r="G19" s="346">
        <v>5484</v>
      </c>
      <c r="H19" s="346">
        <v>10569</v>
      </c>
      <c r="I19" s="349">
        <v>52.42</v>
      </c>
      <c r="J19" s="349">
        <v>51.89</v>
      </c>
      <c r="K19" s="349">
        <v>52.15</v>
      </c>
      <c r="L19" s="346">
        <v>3</v>
      </c>
      <c r="M19" s="346">
        <v>4</v>
      </c>
    </row>
    <row r="20" spans="1:13" ht="16.5" customHeight="1" x14ac:dyDescent="0.15">
      <c r="A20" s="344">
        <v>40657</v>
      </c>
      <c r="B20" s="345" t="s">
        <v>537</v>
      </c>
      <c r="C20" s="346">
        <v>9703</v>
      </c>
      <c r="D20" s="346">
        <v>10564</v>
      </c>
      <c r="E20" s="346">
        <v>20267</v>
      </c>
      <c r="F20" s="346">
        <v>6201</v>
      </c>
      <c r="G20" s="346">
        <v>6981</v>
      </c>
      <c r="H20" s="346">
        <v>13182</v>
      </c>
      <c r="I20" s="349">
        <v>63.91</v>
      </c>
      <c r="J20" s="349">
        <v>66.08</v>
      </c>
      <c r="K20" s="349">
        <v>65.040000000000006</v>
      </c>
      <c r="L20" s="346">
        <v>16</v>
      </c>
      <c r="M20" s="346">
        <v>19</v>
      </c>
    </row>
    <row r="21" spans="1:13" ht="16.5" customHeight="1" x14ac:dyDescent="0.15">
      <c r="A21" s="344">
        <v>40734</v>
      </c>
      <c r="B21" s="345" t="s">
        <v>732</v>
      </c>
      <c r="C21" s="350" t="s">
        <v>757</v>
      </c>
      <c r="D21" s="351"/>
      <c r="E21" s="351"/>
      <c r="F21" s="351"/>
      <c r="G21" s="351"/>
      <c r="H21" s="351"/>
      <c r="I21" s="352"/>
      <c r="J21" s="352"/>
      <c r="K21" s="352"/>
      <c r="L21" s="351"/>
      <c r="M21" s="356"/>
    </row>
    <row r="22" spans="1:13" ht="16.5" customHeight="1" x14ac:dyDescent="0.15">
      <c r="A22" s="357">
        <v>41231</v>
      </c>
      <c r="B22" s="358" t="s">
        <v>453</v>
      </c>
      <c r="C22" s="359" t="s">
        <v>757</v>
      </c>
      <c r="D22" s="360"/>
      <c r="E22" s="360"/>
      <c r="F22" s="360"/>
      <c r="G22" s="360"/>
      <c r="H22" s="360"/>
      <c r="I22" s="361"/>
      <c r="J22" s="361"/>
      <c r="K22" s="361"/>
      <c r="L22" s="360"/>
      <c r="M22" s="362"/>
    </row>
    <row r="23" spans="1:13" ht="16.5" customHeight="1" x14ac:dyDescent="0.15">
      <c r="A23" s="357">
        <v>41259</v>
      </c>
      <c r="B23" s="358" t="s">
        <v>572</v>
      </c>
      <c r="C23" s="363">
        <v>9730</v>
      </c>
      <c r="D23" s="363">
        <v>10594</v>
      </c>
      <c r="E23" s="363">
        <v>20324</v>
      </c>
      <c r="F23" s="363">
        <v>5820</v>
      </c>
      <c r="G23" s="363">
        <v>6103</v>
      </c>
      <c r="H23" s="363">
        <v>11923</v>
      </c>
      <c r="I23" s="364">
        <v>59.82</v>
      </c>
      <c r="J23" s="364">
        <v>57.61</v>
      </c>
      <c r="K23" s="364">
        <v>58.66</v>
      </c>
      <c r="L23" s="363">
        <v>1</v>
      </c>
      <c r="M23" s="363">
        <v>3</v>
      </c>
    </row>
    <row r="24" spans="1:13" ht="16.5" customHeight="1" x14ac:dyDescent="0.15">
      <c r="A24" s="357">
        <v>41476</v>
      </c>
      <c r="B24" s="345" t="s">
        <v>602</v>
      </c>
      <c r="C24" s="355">
        <v>9719</v>
      </c>
      <c r="D24" s="355">
        <v>10585</v>
      </c>
      <c r="E24" s="355">
        <v>20304</v>
      </c>
      <c r="F24" s="355">
        <v>5197</v>
      </c>
      <c r="G24" s="355">
        <v>5336</v>
      </c>
      <c r="H24" s="355">
        <v>10533</v>
      </c>
      <c r="I24" s="364">
        <v>53.47</v>
      </c>
      <c r="J24" s="364">
        <v>50.41</v>
      </c>
      <c r="K24" s="364">
        <v>51.88</v>
      </c>
      <c r="L24" s="363">
        <v>2</v>
      </c>
      <c r="M24" s="363">
        <v>6</v>
      </c>
    </row>
    <row r="25" spans="1:13" ht="16.5" customHeight="1" x14ac:dyDescent="0.15">
      <c r="A25" s="357">
        <v>41588</v>
      </c>
      <c r="B25" s="345" t="s">
        <v>646</v>
      </c>
      <c r="C25" s="355">
        <v>9630</v>
      </c>
      <c r="D25" s="355">
        <v>10462</v>
      </c>
      <c r="E25" s="355">
        <v>20092</v>
      </c>
      <c r="F25" s="355">
        <v>3284</v>
      </c>
      <c r="G25" s="355">
        <v>3603</v>
      </c>
      <c r="H25" s="355">
        <v>6887</v>
      </c>
      <c r="I25" s="364">
        <v>34.1</v>
      </c>
      <c r="J25" s="364">
        <v>34.44</v>
      </c>
      <c r="K25" s="364">
        <v>34.28</v>
      </c>
      <c r="L25" s="363">
        <v>1</v>
      </c>
      <c r="M25" s="363">
        <v>2</v>
      </c>
    </row>
    <row r="26" spans="1:13" ht="16.5" customHeight="1" x14ac:dyDescent="0.15">
      <c r="A26" s="344">
        <v>41826</v>
      </c>
      <c r="B26" s="345" t="s">
        <v>732</v>
      </c>
      <c r="C26" s="365" t="s">
        <v>757</v>
      </c>
      <c r="D26" s="366"/>
      <c r="E26" s="366"/>
      <c r="F26" s="366"/>
      <c r="G26" s="366"/>
      <c r="H26" s="366"/>
      <c r="I26" s="366"/>
      <c r="J26" s="366"/>
      <c r="K26" s="366"/>
      <c r="L26" s="366"/>
      <c r="M26" s="367"/>
    </row>
    <row r="27" spans="1:13" ht="16.5" customHeight="1" x14ac:dyDescent="0.15">
      <c r="A27" s="344">
        <v>41987</v>
      </c>
      <c r="B27" s="345" t="s">
        <v>303</v>
      </c>
      <c r="C27" s="346">
        <v>9698</v>
      </c>
      <c r="D27" s="346">
        <v>10543</v>
      </c>
      <c r="E27" s="346">
        <v>20241</v>
      </c>
      <c r="F27" s="346">
        <v>5113</v>
      </c>
      <c r="G27" s="346">
        <v>5359</v>
      </c>
      <c r="H27" s="346">
        <v>10472</v>
      </c>
      <c r="I27" s="368">
        <v>52.72</v>
      </c>
      <c r="J27" s="368">
        <v>50.83</v>
      </c>
      <c r="K27" s="368">
        <v>51.74</v>
      </c>
      <c r="L27" s="346">
        <v>1</v>
      </c>
      <c r="M27" s="346">
        <v>3</v>
      </c>
    </row>
    <row r="28" spans="1:13" s="370" customFormat="1" ht="16.5" customHeight="1" x14ac:dyDescent="0.15">
      <c r="A28" s="357">
        <v>42106</v>
      </c>
      <c r="B28" s="358" t="s">
        <v>750</v>
      </c>
      <c r="C28" s="369">
        <v>9571</v>
      </c>
      <c r="D28" s="369">
        <v>10428</v>
      </c>
      <c r="E28" s="369">
        <v>19999</v>
      </c>
      <c r="F28" s="369">
        <v>5356</v>
      </c>
      <c r="G28" s="369">
        <v>5983</v>
      </c>
      <c r="H28" s="369">
        <v>11339</v>
      </c>
      <c r="I28" s="368">
        <v>55.96</v>
      </c>
      <c r="J28" s="368">
        <v>57.37</v>
      </c>
      <c r="K28" s="368">
        <v>56.7</v>
      </c>
      <c r="L28" s="369">
        <v>3</v>
      </c>
      <c r="M28" s="369">
        <v>4</v>
      </c>
    </row>
    <row r="29" spans="1:13" s="370" customFormat="1" ht="16.5" customHeight="1" x14ac:dyDescent="0.15">
      <c r="A29" s="357">
        <v>42120</v>
      </c>
      <c r="B29" s="358" t="s">
        <v>537</v>
      </c>
      <c r="C29" s="369">
        <v>9557</v>
      </c>
      <c r="D29" s="369">
        <v>10423</v>
      </c>
      <c r="E29" s="369">
        <v>19980</v>
      </c>
      <c r="F29" s="369">
        <v>5431</v>
      </c>
      <c r="G29" s="369">
        <v>6237</v>
      </c>
      <c r="H29" s="369">
        <v>11668</v>
      </c>
      <c r="I29" s="368">
        <v>56.83</v>
      </c>
      <c r="J29" s="368">
        <v>59.84</v>
      </c>
      <c r="K29" s="368">
        <v>58.4</v>
      </c>
      <c r="L29" s="369">
        <v>16</v>
      </c>
      <c r="M29" s="369">
        <v>17</v>
      </c>
    </row>
    <row r="30" spans="1:13" ht="16.5" customHeight="1" x14ac:dyDescent="0.15">
      <c r="A30" s="344">
        <v>42561</v>
      </c>
      <c r="B30" s="345" t="s">
        <v>753</v>
      </c>
      <c r="C30" s="346">
        <v>9852</v>
      </c>
      <c r="D30" s="346">
        <v>10724</v>
      </c>
      <c r="E30" s="346">
        <f>C30+D30</f>
        <v>20576</v>
      </c>
      <c r="F30" s="346">
        <v>5229</v>
      </c>
      <c r="G30" s="346">
        <v>5528</v>
      </c>
      <c r="H30" s="346">
        <f>F30+G30</f>
        <v>10757</v>
      </c>
      <c r="I30" s="368">
        <v>53.08</v>
      </c>
      <c r="J30" s="368">
        <v>51.55</v>
      </c>
      <c r="K30" s="368">
        <v>52.28</v>
      </c>
      <c r="L30" s="346">
        <v>2</v>
      </c>
      <c r="M30" s="346">
        <v>7</v>
      </c>
    </row>
    <row r="31" spans="1:13" ht="16.5" customHeight="1" x14ac:dyDescent="0.15">
      <c r="A31" s="344">
        <v>42687</v>
      </c>
      <c r="B31" s="345" t="s">
        <v>453</v>
      </c>
      <c r="C31" s="371" t="s">
        <v>757</v>
      </c>
      <c r="D31" s="372"/>
      <c r="E31" s="372"/>
      <c r="F31" s="372"/>
      <c r="G31" s="372"/>
      <c r="H31" s="372"/>
      <c r="I31" s="361"/>
      <c r="J31" s="361"/>
      <c r="K31" s="361"/>
      <c r="L31" s="372"/>
      <c r="M31" s="373"/>
    </row>
    <row r="32" spans="1:13" ht="16.5" customHeight="1" x14ac:dyDescent="0.15">
      <c r="A32" s="344">
        <v>43030</v>
      </c>
      <c r="B32" s="345" t="s">
        <v>754</v>
      </c>
      <c r="C32" s="346">
        <v>9768</v>
      </c>
      <c r="D32" s="346">
        <v>10600</v>
      </c>
      <c r="E32" s="346">
        <f>SUM(C32:D32)</f>
        <v>20368</v>
      </c>
      <c r="F32" s="346">
        <v>5018</v>
      </c>
      <c r="G32" s="346">
        <v>5325</v>
      </c>
      <c r="H32" s="346">
        <f>SUM(F32:G32)</f>
        <v>10343</v>
      </c>
      <c r="I32" s="368">
        <v>51.37</v>
      </c>
      <c r="J32" s="368">
        <v>50.24</v>
      </c>
      <c r="K32" s="368">
        <v>50.78</v>
      </c>
      <c r="L32" s="346">
        <v>1</v>
      </c>
      <c r="M32" s="346">
        <v>6</v>
      </c>
    </row>
    <row r="33" spans="1:13" ht="16.5" customHeight="1" x14ac:dyDescent="0.15">
      <c r="A33" s="344">
        <v>43051</v>
      </c>
      <c r="B33" s="345" t="s">
        <v>30</v>
      </c>
      <c r="C33" s="346">
        <v>9694</v>
      </c>
      <c r="D33" s="346">
        <v>10536</v>
      </c>
      <c r="E33" s="346">
        <f>SUM(C33:D33)</f>
        <v>20230</v>
      </c>
      <c r="F33" s="346">
        <v>3018</v>
      </c>
      <c r="G33" s="346">
        <v>3369</v>
      </c>
      <c r="H33" s="346">
        <f>SUM(F33:G33)</f>
        <v>6387</v>
      </c>
      <c r="I33" s="368">
        <v>31.13</v>
      </c>
      <c r="J33" s="368">
        <v>31.98</v>
      </c>
      <c r="K33" s="368">
        <v>31.57</v>
      </c>
      <c r="L33" s="346">
        <v>1</v>
      </c>
      <c r="M33" s="346">
        <v>2</v>
      </c>
    </row>
    <row r="34" spans="1:13" ht="16.5" customHeight="1" x14ac:dyDescent="0.15">
      <c r="A34" s="344">
        <v>43562</v>
      </c>
      <c r="B34" s="345" t="s">
        <v>750</v>
      </c>
      <c r="C34" s="346">
        <v>9540</v>
      </c>
      <c r="D34" s="346">
        <v>10441</v>
      </c>
      <c r="E34" s="346">
        <f>SUM(C34:D34)</f>
        <v>19981</v>
      </c>
      <c r="F34" s="346">
        <v>4133</v>
      </c>
      <c r="G34" s="346">
        <v>4605</v>
      </c>
      <c r="H34" s="346">
        <f>SUM(F34:G34)</f>
        <v>8738</v>
      </c>
      <c r="I34" s="368">
        <f t="shared" ref="I34:K36" si="0">ROUND(F34/C34*100,2)</f>
        <v>43.32</v>
      </c>
      <c r="J34" s="368">
        <f t="shared" si="0"/>
        <v>44.1</v>
      </c>
      <c r="K34" s="368">
        <f t="shared" si="0"/>
        <v>43.73</v>
      </c>
      <c r="L34" s="346">
        <v>3</v>
      </c>
      <c r="M34" s="346">
        <v>4</v>
      </c>
    </row>
    <row r="35" spans="1:13" ht="16.5" customHeight="1" x14ac:dyDescent="0.15">
      <c r="A35" s="344">
        <v>43576</v>
      </c>
      <c r="B35" s="345" t="s">
        <v>537</v>
      </c>
      <c r="C35" s="346">
        <v>9524</v>
      </c>
      <c r="D35" s="346">
        <v>10434</v>
      </c>
      <c r="E35" s="346">
        <f>SUM(C35:D35)</f>
        <v>19958</v>
      </c>
      <c r="F35" s="346">
        <v>5263</v>
      </c>
      <c r="G35" s="346">
        <v>6205</v>
      </c>
      <c r="H35" s="346">
        <f>SUM(F35:G35)</f>
        <v>11468</v>
      </c>
      <c r="I35" s="368">
        <f t="shared" si="0"/>
        <v>55.26</v>
      </c>
      <c r="J35" s="368">
        <f t="shared" si="0"/>
        <v>59.47</v>
      </c>
      <c r="K35" s="368">
        <f t="shared" si="0"/>
        <v>57.46</v>
      </c>
      <c r="L35" s="346">
        <v>16</v>
      </c>
      <c r="M35" s="346">
        <v>17</v>
      </c>
    </row>
    <row r="36" spans="1:13" ht="16.5" customHeight="1" x14ac:dyDescent="0.15">
      <c r="A36" s="344" t="s">
        <v>747</v>
      </c>
      <c r="B36" s="345" t="s">
        <v>755</v>
      </c>
      <c r="C36" s="346">
        <v>9619</v>
      </c>
      <c r="D36" s="346">
        <v>10533</v>
      </c>
      <c r="E36" s="346">
        <f>SUM(C36:D36)</f>
        <v>20152</v>
      </c>
      <c r="F36" s="346">
        <v>4532</v>
      </c>
      <c r="G36" s="346">
        <v>4768</v>
      </c>
      <c r="H36" s="346">
        <f>SUM(F36:G36)</f>
        <v>9300</v>
      </c>
      <c r="I36" s="368">
        <f t="shared" si="0"/>
        <v>47.12</v>
      </c>
      <c r="J36" s="368">
        <f t="shared" si="0"/>
        <v>45.27</v>
      </c>
      <c r="K36" s="368">
        <f t="shared" si="0"/>
        <v>46.15</v>
      </c>
      <c r="L36" s="346">
        <v>2</v>
      </c>
      <c r="M36" s="346">
        <v>7</v>
      </c>
    </row>
    <row r="37" spans="1:13" ht="16.5" customHeight="1" x14ac:dyDescent="0.15">
      <c r="A37" s="344">
        <v>44150</v>
      </c>
      <c r="B37" s="358" t="s">
        <v>453</v>
      </c>
      <c r="C37" s="374" t="s">
        <v>757</v>
      </c>
      <c r="D37" s="375"/>
      <c r="E37" s="375"/>
      <c r="F37" s="375"/>
      <c r="G37" s="375"/>
      <c r="H37" s="375"/>
      <c r="I37" s="375"/>
      <c r="J37" s="375"/>
      <c r="K37" s="375"/>
      <c r="L37" s="375"/>
      <c r="M37" s="376"/>
    </row>
    <row r="38" spans="1:13" ht="16.5" customHeight="1" x14ac:dyDescent="0.15">
      <c r="A38" s="344">
        <v>44311</v>
      </c>
      <c r="B38" s="377" t="s">
        <v>115</v>
      </c>
      <c r="C38" s="346">
        <v>9545</v>
      </c>
      <c r="D38" s="346">
        <v>10392</v>
      </c>
      <c r="E38" s="346">
        <f t="shared" ref="E38:E43" si="1">SUM(C38:D38)</f>
        <v>19937</v>
      </c>
      <c r="F38" s="346">
        <v>3424</v>
      </c>
      <c r="G38" s="346">
        <v>3522</v>
      </c>
      <c r="H38" s="346">
        <f t="shared" ref="H38:H43" si="2">SUM(F38:G38)</f>
        <v>6946</v>
      </c>
      <c r="I38" s="368">
        <f t="shared" ref="I38:K43" si="3">ROUND(F38/C38*100,2)</f>
        <v>35.869999999999997</v>
      </c>
      <c r="J38" s="368">
        <f t="shared" si="3"/>
        <v>33.89</v>
      </c>
      <c r="K38" s="368">
        <f t="shared" si="3"/>
        <v>34.840000000000003</v>
      </c>
      <c r="L38" s="346">
        <v>1</v>
      </c>
      <c r="M38" s="346">
        <v>6</v>
      </c>
    </row>
    <row r="39" spans="1:13" ht="16.5" customHeight="1" x14ac:dyDescent="0.15">
      <c r="A39" s="344">
        <v>44500</v>
      </c>
      <c r="B39" s="345" t="s">
        <v>756</v>
      </c>
      <c r="C39" s="346">
        <v>9533</v>
      </c>
      <c r="D39" s="346">
        <v>10361</v>
      </c>
      <c r="E39" s="346">
        <f t="shared" si="1"/>
        <v>19894</v>
      </c>
      <c r="F39" s="346">
        <v>5184</v>
      </c>
      <c r="G39" s="346">
        <v>5638</v>
      </c>
      <c r="H39" s="346">
        <f t="shared" si="2"/>
        <v>10822</v>
      </c>
      <c r="I39" s="368">
        <f t="shared" si="3"/>
        <v>54.38</v>
      </c>
      <c r="J39" s="368">
        <f t="shared" si="3"/>
        <v>54.42</v>
      </c>
      <c r="K39" s="368">
        <f t="shared" si="3"/>
        <v>54.4</v>
      </c>
      <c r="L39" s="346">
        <v>1</v>
      </c>
      <c r="M39" s="346">
        <v>4</v>
      </c>
    </row>
    <row r="40" spans="1:13" ht="16.5" customHeight="1" x14ac:dyDescent="0.15">
      <c r="A40" s="344">
        <v>44514</v>
      </c>
      <c r="B40" s="345" t="s">
        <v>30</v>
      </c>
      <c r="C40" s="346">
        <v>9443</v>
      </c>
      <c r="D40" s="346">
        <v>10288</v>
      </c>
      <c r="E40" s="346">
        <f t="shared" si="1"/>
        <v>19731</v>
      </c>
      <c r="F40" s="346">
        <v>3493</v>
      </c>
      <c r="G40" s="346">
        <v>3960</v>
      </c>
      <c r="H40" s="346">
        <f t="shared" si="2"/>
        <v>7453</v>
      </c>
      <c r="I40" s="368">
        <f t="shared" si="3"/>
        <v>36.99</v>
      </c>
      <c r="J40" s="368">
        <f t="shared" si="3"/>
        <v>38.49</v>
      </c>
      <c r="K40" s="368">
        <f t="shared" si="3"/>
        <v>37.770000000000003</v>
      </c>
      <c r="L40" s="346">
        <v>1</v>
      </c>
      <c r="M40" s="346">
        <v>3</v>
      </c>
    </row>
    <row r="41" spans="1:13" ht="16.5" customHeight="1" x14ac:dyDescent="0.15">
      <c r="A41" s="344">
        <v>44752</v>
      </c>
      <c r="B41" s="378" t="s">
        <v>48</v>
      </c>
      <c r="C41" s="346">
        <v>9454</v>
      </c>
      <c r="D41" s="346">
        <v>10321</v>
      </c>
      <c r="E41" s="346">
        <f t="shared" si="1"/>
        <v>19775</v>
      </c>
      <c r="F41" s="346">
        <v>4433</v>
      </c>
      <c r="G41" s="346">
        <v>4791</v>
      </c>
      <c r="H41" s="346">
        <f t="shared" si="2"/>
        <v>9224</v>
      </c>
      <c r="I41" s="379">
        <f t="shared" si="3"/>
        <v>46.89</v>
      </c>
      <c r="J41" s="379">
        <f t="shared" si="3"/>
        <v>46.42</v>
      </c>
      <c r="K41" s="379">
        <f t="shared" si="3"/>
        <v>46.64</v>
      </c>
      <c r="L41" s="346">
        <v>2</v>
      </c>
      <c r="M41" s="346">
        <v>10</v>
      </c>
    </row>
    <row r="42" spans="1:13" ht="16.5" customHeight="1" x14ac:dyDescent="0.15">
      <c r="A42" s="344">
        <v>45025</v>
      </c>
      <c r="B42" s="345" t="s">
        <v>750</v>
      </c>
      <c r="C42" s="346">
        <v>9321</v>
      </c>
      <c r="D42" s="346">
        <v>10205</v>
      </c>
      <c r="E42" s="346">
        <f t="shared" si="1"/>
        <v>19526</v>
      </c>
      <c r="F42" s="346">
        <v>3461</v>
      </c>
      <c r="G42" s="346">
        <v>3850</v>
      </c>
      <c r="H42" s="346">
        <f t="shared" si="2"/>
        <v>7311</v>
      </c>
      <c r="I42" s="379">
        <f t="shared" si="3"/>
        <v>37.130000000000003</v>
      </c>
      <c r="J42" s="379">
        <f t="shared" si="3"/>
        <v>37.729999999999997</v>
      </c>
      <c r="K42" s="379">
        <f t="shared" si="3"/>
        <v>37.44</v>
      </c>
      <c r="L42" s="346">
        <v>3</v>
      </c>
      <c r="M42" s="346">
        <v>4</v>
      </c>
    </row>
    <row r="43" spans="1:13" ht="16.5" customHeight="1" x14ac:dyDescent="0.15">
      <c r="A43" s="344">
        <v>45039</v>
      </c>
      <c r="B43" s="345" t="s">
        <v>537</v>
      </c>
      <c r="C43" s="346">
        <v>9336</v>
      </c>
      <c r="D43" s="346">
        <v>10195</v>
      </c>
      <c r="E43" s="346">
        <f t="shared" si="1"/>
        <v>19531</v>
      </c>
      <c r="F43" s="346">
        <v>4461</v>
      </c>
      <c r="G43" s="346">
        <v>5341</v>
      </c>
      <c r="H43" s="346">
        <f t="shared" si="2"/>
        <v>9802</v>
      </c>
      <c r="I43" s="379">
        <f t="shared" si="3"/>
        <v>47.78</v>
      </c>
      <c r="J43" s="379">
        <f t="shared" si="3"/>
        <v>52.39</v>
      </c>
      <c r="K43" s="379">
        <f t="shared" si="3"/>
        <v>50.19</v>
      </c>
      <c r="L43" s="346">
        <v>14</v>
      </c>
      <c r="M43" s="346">
        <v>15</v>
      </c>
    </row>
    <row r="44" spans="1:13" ht="16.5" customHeight="1" x14ac:dyDescent="0.15"/>
    <row r="45" spans="1:13" ht="16.5" customHeight="1" x14ac:dyDescent="0.15"/>
    <row r="46" spans="1:13" ht="16.5" customHeight="1" x14ac:dyDescent="0.15"/>
    <row r="47" spans="1:13" ht="16.5" customHeight="1" x14ac:dyDescent="0.15"/>
    <row r="48" spans="1:13"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sheetData>
  <mergeCells count="6">
    <mergeCell ref="L1:L2"/>
    <mergeCell ref="C1:E1"/>
    <mergeCell ref="F1:H1"/>
    <mergeCell ref="I1:K1"/>
    <mergeCell ref="A1:A2"/>
    <mergeCell ref="B1:B2"/>
  </mergeCells>
  <phoneticPr fontId="8"/>
  <pageMargins left="0.39370078740157483" right="0.39370078740157483" top="0.39370078740157483" bottom="0.39370078740157483" header="0.3" footer="0.23622047244094488"/>
  <pageSetup paperSize="9" scale="85" orientation="landscape" r:id="rId1"/>
  <headerFooter scaleWithDoc="0" alignWithMargins="0">
    <oddFooter>&amp;C- &amp;P -</oddFooter>
    <firstFooter>&amp;C&amp;10 1</first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
    <tabColor theme="1"/>
    <pageSetUpPr fitToPage="1"/>
  </sheetPr>
  <dimension ref="A1:M32"/>
  <sheetViews>
    <sheetView view="pageBreakPreview" zoomScale="75" zoomScaleSheetLayoutView="75" workbookViewId="0"/>
  </sheetViews>
  <sheetFormatPr defaultRowHeight="13.5" x14ac:dyDescent="0.15"/>
  <cols>
    <col min="14" max="14" width="17.25" bestFit="1" customWidth="1"/>
  </cols>
  <sheetData>
    <row r="1" spans="1:1" ht="15.75" customHeight="1" x14ac:dyDescent="0.15"/>
    <row r="2" spans="1:1" s="112" customFormat="1" ht="69" x14ac:dyDescent="0.6">
      <c r="A2" s="113"/>
    </row>
    <row r="3" spans="1:1" ht="21.75" customHeight="1" x14ac:dyDescent="0.15"/>
    <row r="4" spans="1:1" ht="93.75" x14ac:dyDescent="0.8">
      <c r="A4" s="114"/>
    </row>
    <row r="5" spans="1:1" ht="33.75" customHeight="1" x14ac:dyDescent="0.15"/>
    <row r="24" spans="1:13" x14ac:dyDescent="0.15">
      <c r="A24" s="115"/>
      <c r="B24" s="115"/>
      <c r="C24" s="115"/>
      <c r="D24" s="115"/>
      <c r="E24" s="115"/>
      <c r="F24" s="115"/>
      <c r="G24" s="115"/>
      <c r="H24" s="115"/>
      <c r="I24" s="115"/>
    </row>
    <row r="26" spans="1:13" x14ac:dyDescent="0.15">
      <c r="D26" t="s">
        <v>3</v>
      </c>
    </row>
    <row r="32" spans="1:13" ht="17.25" x14ac:dyDescent="0.2">
      <c r="M32" s="116"/>
    </row>
  </sheetData>
  <phoneticPr fontId="8"/>
  <printOptions horizontalCentered="1" verticalCentered="1"/>
  <pageMargins left="0.78740157480314965" right="0.78740157480314965" top="0.78740157480314965" bottom="0.98425196850393681" header="0.51181102362204722" footer="0.51181102362204722"/>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3"/>
  <sheetViews>
    <sheetView zoomScale="85" zoomScaleNormal="85" workbookViewId="0">
      <selection activeCell="A35" sqref="A35"/>
    </sheetView>
  </sheetViews>
  <sheetFormatPr defaultRowHeight="18.75" customHeight="1" x14ac:dyDescent="0.15"/>
  <cols>
    <col min="1" max="1" width="157.75" style="1" bestFit="1" customWidth="1"/>
    <col min="2" max="2" width="5.125" style="2" customWidth="1"/>
    <col min="3" max="3" width="9" style="2" customWidth="1"/>
    <col min="4" max="16384" width="9" style="2"/>
  </cols>
  <sheetData>
    <row r="1" spans="1:17" ht="24" customHeight="1" x14ac:dyDescent="0.15">
      <c r="A1" s="3" t="s">
        <v>82</v>
      </c>
      <c r="B1" s="5"/>
      <c r="C1" s="5"/>
      <c r="D1" s="5"/>
      <c r="E1" s="5"/>
      <c r="F1" s="5"/>
      <c r="G1" s="5"/>
      <c r="H1" s="5"/>
      <c r="I1" s="5"/>
      <c r="J1" s="5"/>
      <c r="K1" s="5"/>
      <c r="L1" s="5"/>
      <c r="M1" s="5"/>
      <c r="N1" s="5"/>
      <c r="O1" s="5"/>
      <c r="P1" s="5"/>
      <c r="Q1" s="5"/>
    </row>
    <row r="2" spans="1:17" ht="24" customHeight="1" x14ac:dyDescent="0.15">
      <c r="A2" s="4" t="s">
        <v>71</v>
      </c>
      <c r="B2" s="5"/>
      <c r="C2" s="5"/>
      <c r="D2" s="5"/>
      <c r="E2" s="5"/>
      <c r="F2" s="5"/>
      <c r="G2" s="5"/>
      <c r="H2" s="5"/>
      <c r="I2" s="5"/>
      <c r="J2" s="5"/>
      <c r="K2" s="5"/>
      <c r="L2" s="5"/>
      <c r="M2" s="5"/>
      <c r="N2" s="5"/>
      <c r="O2" s="5"/>
      <c r="P2" s="5"/>
      <c r="Q2" s="5"/>
    </row>
    <row r="3" spans="1:17" ht="27" x14ac:dyDescent="0.15">
      <c r="A3" s="4" t="s">
        <v>18</v>
      </c>
      <c r="B3" s="5"/>
      <c r="C3" s="5"/>
      <c r="D3" s="5"/>
      <c r="E3" s="5"/>
      <c r="F3" s="5"/>
      <c r="G3" s="5"/>
      <c r="H3" s="5"/>
      <c r="I3" s="5"/>
      <c r="J3" s="5"/>
      <c r="K3" s="5"/>
      <c r="L3" s="5"/>
      <c r="M3" s="5"/>
      <c r="N3" s="5"/>
      <c r="O3" s="5"/>
      <c r="P3" s="5"/>
      <c r="Q3" s="5"/>
    </row>
    <row r="4" spans="1:17" ht="24" customHeight="1" x14ac:dyDescent="0.15">
      <c r="A4" s="4" t="s">
        <v>86</v>
      </c>
      <c r="B4" s="5"/>
      <c r="C4" s="5"/>
      <c r="D4" s="5"/>
      <c r="E4" s="5"/>
      <c r="F4" s="5"/>
      <c r="G4" s="5"/>
      <c r="H4" s="5"/>
      <c r="I4" s="5"/>
      <c r="J4" s="5"/>
      <c r="K4" s="5"/>
      <c r="L4" s="5"/>
      <c r="M4" s="5"/>
      <c r="N4" s="5"/>
      <c r="O4" s="5"/>
      <c r="P4" s="5"/>
      <c r="Q4" s="5"/>
    </row>
    <row r="5" spans="1:17" ht="14.1" customHeight="1" x14ac:dyDescent="0.15">
      <c r="A5" s="4"/>
      <c r="B5" s="5"/>
      <c r="C5" s="5"/>
      <c r="D5" s="5"/>
      <c r="E5" s="5"/>
      <c r="F5" s="5"/>
      <c r="G5" s="5"/>
      <c r="H5" s="5"/>
      <c r="I5" s="5"/>
      <c r="J5" s="5"/>
      <c r="K5" s="5"/>
      <c r="L5" s="5"/>
      <c r="M5" s="5"/>
      <c r="N5" s="5"/>
      <c r="O5" s="5"/>
      <c r="P5" s="5"/>
      <c r="Q5" s="5"/>
    </row>
    <row r="6" spans="1:17" ht="24" customHeight="1" x14ac:dyDescent="0.15">
      <c r="A6" s="4" t="s">
        <v>88</v>
      </c>
      <c r="B6" s="5"/>
      <c r="C6" s="5"/>
      <c r="D6" s="5"/>
      <c r="E6" s="5"/>
      <c r="F6" s="5"/>
      <c r="G6" s="5"/>
      <c r="H6" s="5"/>
      <c r="I6" s="5"/>
      <c r="J6" s="5"/>
      <c r="K6" s="5"/>
      <c r="L6" s="5"/>
      <c r="M6" s="5"/>
      <c r="N6" s="5"/>
      <c r="O6" s="5"/>
      <c r="P6" s="5"/>
      <c r="Q6" s="5"/>
    </row>
    <row r="7" spans="1:17" ht="40.5" x14ac:dyDescent="0.15">
      <c r="A7" s="4" t="s">
        <v>90</v>
      </c>
      <c r="B7" s="5"/>
      <c r="C7" s="5"/>
      <c r="D7" s="5"/>
      <c r="E7" s="5"/>
      <c r="F7" s="5"/>
      <c r="G7" s="5"/>
      <c r="H7" s="5"/>
      <c r="I7" s="5"/>
      <c r="J7" s="5"/>
      <c r="K7" s="5"/>
      <c r="L7" s="5"/>
      <c r="M7" s="5"/>
      <c r="N7" s="5"/>
      <c r="O7" s="5"/>
      <c r="P7" s="5"/>
      <c r="Q7" s="5"/>
    </row>
    <row r="8" spans="1:17" ht="24" customHeight="1" x14ac:dyDescent="0.15">
      <c r="A8" s="4" t="s">
        <v>93</v>
      </c>
      <c r="B8" s="5"/>
      <c r="C8" s="5"/>
      <c r="D8" s="5"/>
      <c r="E8" s="5"/>
      <c r="F8" s="5"/>
      <c r="G8" s="5"/>
      <c r="H8" s="5"/>
      <c r="I8" s="5"/>
      <c r="J8" s="5"/>
      <c r="K8" s="5"/>
      <c r="L8" s="5"/>
      <c r="M8" s="5"/>
      <c r="N8" s="5"/>
      <c r="O8" s="5"/>
      <c r="P8" s="5"/>
      <c r="Q8" s="5"/>
    </row>
    <row r="9" spans="1:17" ht="24" customHeight="1" x14ac:dyDescent="0.15">
      <c r="A9" s="4" t="s">
        <v>96</v>
      </c>
      <c r="B9" s="5"/>
      <c r="C9" s="5"/>
      <c r="D9" s="5"/>
      <c r="E9" s="5"/>
      <c r="F9" s="5"/>
      <c r="G9" s="5"/>
      <c r="H9" s="5"/>
      <c r="I9" s="5"/>
      <c r="J9" s="5"/>
      <c r="K9" s="5"/>
      <c r="L9" s="5"/>
      <c r="M9" s="5"/>
      <c r="N9" s="5"/>
      <c r="O9" s="5"/>
      <c r="P9" s="5"/>
      <c r="Q9" s="5"/>
    </row>
    <row r="10" spans="1:17" ht="24" customHeight="1" x14ac:dyDescent="0.15">
      <c r="A10" s="4" t="s">
        <v>97</v>
      </c>
      <c r="B10" s="5"/>
      <c r="C10" s="5"/>
      <c r="D10" s="5"/>
      <c r="E10" s="5"/>
      <c r="F10" s="5"/>
      <c r="G10" s="5"/>
      <c r="H10" s="5"/>
      <c r="I10" s="5"/>
      <c r="J10" s="5"/>
      <c r="K10" s="5"/>
      <c r="L10" s="5"/>
      <c r="M10" s="5"/>
      <c r="N10" s="5"/>
      <c r="O10" s="5"/>
      <c r="P10" s="5"/>
      <c r="Q10" s="5"/>
    </row>
    <row r="11" spans="1:17" ht="24" customHeight="1" x14ac:dyDescent="0.15">
      <c r="A11" s="4" t="s">
        <v>36</v>
      </c>
      <c r="B11" s="5"/>
      <c r="C11" s="5"/>
      <c r="D11" s="5"/>
      <c r="E11" s="5"/>
      <c r="F11" s="5"/>
      <c r="G11" s="5"/>
      <c r="H11" s="5"/>
      <c r="I11" s="5"/>
      <c r="J11" s="5"/>
      <c r="K11" s="5"/>
      <c r="L11" s="5"/>
      <c r="M11" s="5"/>
      <c r="N11" s="5"/>
      <c r="O11" s="5"/>
      <c r="P11" s="5"/>
      <c r="Q11" s="5"/>
    </row>
    <row r="12" spans="1:17" ht="27" customHeight="1" x14ac:dyDescent="0.15">
      <c r="A12" s="4" t="s">
        <v>79</v>
      </c>
      <c r="B12" s="5"/>
      <c r="C12" s="5"/>
      <c r="D12" s="5"/>
      <c r="E12" s="5"/>
      <c r="F12" s="5"/>
      <c r="G12" s="5"/>
      <c r="H12" s="5"/>
      <c r="I12" s="5"/>
      <c r="J12" s="5"/>
      <c r="K12" s="5"/>
      <c r="L12" s="5"/>
      <c r="M12" s="5"/>
      <c r="N12" s="5"/>
      <c r="O12" s="5"/>
      <c r="P12" s="5"/>
      <c r="Q12" s="5"/>
    </row>
    <row r="13" spans="1:17" ht="24" customHeight="1" x14ac:dyDescent="0.15">
      <c r="A13" s="4" t="s">
        <v>47</v>
      </c>
      <c r="B13" s="5"/>
      <c r="C13" s="5"/>
      <c r="D13" s="5"/>
      <c r="E13" s="5"/>
      <c r="F13" s="5"/>
      <c r="G13" s="5"/>
      <c r="H13" s="5"/>
      <c r="I13" s="5"/>
      <c r="J13" s="5"/>
      <c r="K13" s="5"/>
      <c r="L13" s="5"/>
      <c r="M13" s="5"/>
      <c r="N13" s="5"/>
      <c r="O13" s="5"/>
      <c r="P13" s="5"/>
      <c r="Q13" s="5"/>
    </row>
    <row r="14" spans="1:17" ht="27" x14ac:dyDescent="0.15">
      <c r="A14" s="4" t="s">
        <v>40</v>
      </c>
      <c r="B14" s="5"/>
      <c r="C14" s="5"/>
      <c r="D14" s="5"/>
      <c r="E14" s="5"/>
      <c r="F14" s="5"/>
      <c r="G14" s="5"/>
      <c r="H14" s="5"/>
      <c r="I14" s="5"/>
      <c r="J14" s="5"/>
      <c r="K14" s="5"/>
      <c r="L14" s="5"/>
      <c r="M14" s="5"/>
      <c r="N14" s="5"/>
      <c r="O14" s="5"/>
      <c r="P14" s="5"/>
      <c r="Q14" s="5"/>
    </row>
    <row r="15" spans="1:17" ht="24" customHeight="1" x14ac:dyDescent="0.15">
      <c r="A15" s="4" t="s">
        <v>99</v>
      </c>
      <c r="B15" s="5"/>
      <c r="C15" s="5"/>
      <c r="D15" s="5"/>
      <c r="E15" s="5"/>
      <c r="F15" s="5"/>
      <c r="G15" s="5"/>
      <c r="H15" s="5"/>
      <c r="I15" s="5"/>
      <c r="J15" s="5"/>
      <c r="K15" s="5"/>
      <c r="L15" s="5"/>
      <c r="M15" s="5"/>
      <c r="N15" s="5"/>
      <c r="O15" s="5"/>
      <c r="P15" s="5"/>
      <c r="Q15" s="5"/>
    </row>
    <row r="16" spans="1:17" ht="24" customHeight="1" x14ac:dyDescent="0.15">
      <c r="A16" s="4" t="s">
        <v>100</v>
      </c>
      <c r="B16" s="5"/>
      <c r="C16" s="5"/>
      <c r="D16" s="5"/>
      <c r="E16" s="5"/>
      <c r="F16" s="5"/>
      <c r="G16" s="5"/>
      <c r="H16" s="5"/>
      <c r="I16" s="5"/>
      <c r="J16" s="5"/>
      <c r="K16" s="5"/>
      <c r="L16" s="5"/>
      <c r="M16" s="5"/>
      <c r="N16" s="5"/>
      <c r="O16" s="5"/>
      <c r="P16" s="5"/>
      <c r="Q16" s="5"/>
    </row>
    <row r="17" spans="1:17" ht="27" x14ac:dyDescent="0.15">
      <c r="A17" s="4" t="s">
        <v>708</v>
      </c>
      <c r="B17" s="5"/>
      <c r="C17" s="5"/>
      <c r="D17" s="5"/>
      <c r="E17" s="5"/>
      <c r="F17" s="5"/>
      <c r="G17" s="5"/>
      <c r="H17" s="5"/>
      <c r="I17" s="5"/>
      <c r="J17" s="5"/>
      <c r="K17" s="5"/>
      <c r="L17" s="5"/>
      <c r="M17" s="5"/>
      <c r="N17" s="5"/>
      <c r="O17" s="5"/>
      <c r="P17" s="5"/>
      <c r="Q17" s="5"/>
    </row>
    <row r="18" spans="1:17" ht="24" customHeight="1" x14ac:dyDescent="0.15">
      <c r="A18" s="4" t="s">
        <v>102</v>
      </c>
      <c r="B18" s="5"/>
      <c r="C18" s="5"/>
      <c r="D18" s="5"/>
      <c r="E18" s="5"/>
      <c r="F18" s="5"/>
      <c r="G18" s="5"/>
      <c r="H18" s="5"/>
      <c r="I18" s="5"/>
      <c r="J18" s="5"/>
      <c r="K18" s="5"/>
      <c r="L18" s="5"/>
      <c r="M18" s="5"/>
      <c r="N18" s="5"/>
      <c r="O18" s="5"/>
      <c r="P18" s="5"/>
      <c r="Q18" s="5"/>
    </row>
    <row r="19" spans="1:17" ht="24" customHeight="1" x14ac:dyDescent="0.15">
      <c r="A19" s="4" t="s">
        <v>85</v>
      </c>
      <c r="B19" s="5"/>
      <c r="C19" s="5"/>
      <c r="D19" s="5"/>
      <c r="E19" s="5"/>
      <c r="F19" s="5"/>
      <c r="G19" s="5"/>
      <c r="H19" s="5"/>
      <c r="I19" s="5"/>
      <c r="J19" s="5"/>
      <c r="K19" s="5"/>
      <c r="L19" s="5"/>
      <c r="M19" s="5"/>
      <c r="N19" s="5"/>
      <c r="O19" s="5"/>
      <c r="P19" s="5"/>
      <c r="Q19" s="5"/>
    </row>
    <row r="20" spans="1:17" ht="27" x14ac:dyDescent="0.15">
      <c r="A20" s="4" t="s">
        <v>29</v>
      </c>
      <c r="B20" s="5"/>
      <c r="C20" s="5"/>
      <c r="D20" s="5"/>
      <c r="E20" s="5"/>
      <c r="F20" s="5"/>
      <c r="G20" s="5"/>
      <c r="H20" s="5"/>
      <c r="I20" s="5"/>
      <c r="J20" s="5"/>
      <c r="K20" s="5"/>
      <c r="L20" s="5"/>
      <c r="M20" s="5"/>
      <c r="N20" s="5"/>
      <c r="O20" s="5"/>
      <c r="P20" s="5"/>
      <c r="Q20" s="5"/>
    </row>
    <row r="21" spans="1:17" ht="24" customHeight="1" x14ac:dyDescent="0.15">
      <c r="A21" s="4" t="s">
        <v>105</v>
      </c>
      <c r="B21" s="5"/>
      <c r="C21" s="5"/>
      <c r="D21" s="5"/>
      <c r="E21" s="5"/>
      <c r="F21" s="5"/>
      <c r="G21" s="5"/>
      <c r="H21" s="5"/>
      <c r="I21" s="5"/>
      <c r="J21" s="5"/>
      <c r="K21" s="5"/>
      <c r="L21" s="5"/>
      <c r="M21" s="5"/>
      <c r="N21" s="5"/>
      <c r="O21" s="5"/>
      <c r="P21" s="5"/>
      <c r="Q21" s="5"/>
    </row>
    <row r="22" spans="1:17" ht="27" x14ac:dyDescent="0.15">
      <c r="A22" s="4" t="s">
        <v>23</v>
      </c>
      <c r="B22" s="5"/>
      <c r="C22" s="5"/>
      <c r="D22" s="5"/>
      <c r="E22" s="5"/>
      <c r="F22" s="5"/>
      <c r="G22" s="5"/>
      <c r="H22" s="5"/>
      <c r="I22" s="5"/>
      <c r="J22" s="5"/>
      <c r="K22" s="5"/>
      <c r="L22" s="5"/>
      <c r="M22" s="5"/>
      <c r="N22" s="5"/>
      <c r="O22" s="5"/>
      <c r="P22" s="5"/>
      <c r="Q22" s="5"/>
    </row>
    <row r="23" spans="1:17" ht="24" customHeight="1" x14ac:dyDescent="0.15">
      <c r="A23" s="4" t="s">
        <v>709</v>
      </c>
      <c r="B23" s="5"/>
      <c r="C23" s="5"/>
      <c r="D23" s="5"/>
      <c r="E23" s="5"/>
      <c r="F23" s="5"/>
      <c r="G23" s="5"/>
      <c r="H23" s="5"/>
      <c r="I23" s="5"/>
      <c r="J23" s="5"/>
      <c r="K23" s="5"/>
      <c r="L23" s="5"/>
      <c r="M23" s="5"/>
      <c r="N23" s="5"/>
      <c r="O23" s="5"/>
      <c r="P23" s="5"/>
      <c r="Q23" s="5"/>
    </row>
    <row r="24" spans="1:17" ht="24" customHeight="1" x14ac:dyDescent="0.15">
      <c r="A24" s="4" t="s">
        <v>111</v>
      </c>
      <c r="B24" s="5"/>
      <c r="C24" s="5"/>
      <c r="D24" s="5"/>
      <c r="E24" s="5"/>
      <c r="F24" s="5"/>
      <c r="G24" s="5"/>
      <c r="H24" s="5"/>
      <c r="I24" s="5"/>
      <c r="J24" s="5"/>
      <c r="K24" s="5"/>
      <c r="L24" s="5"/>
      <c r="M24" s="5"/>
      <c r="N24" s="5"/>
      <c r="O24" s="5"/>
      <c r="P24" s="5"/>
      <c r="Q24" s="5"/>
    </row>
    <row r="25" spans="1:17" ht="27" x14ac:dyDescent="0.15">
      <c r="A25" s="4" t="s">
        <v>113</v>
      </c>
      <c r="B25" s="5"/>
      <c r="C25" s="5"/>
      <c r="D25" s="5"/>
      <c r="E25" s="5"/>
      <c r="F25" s="5"/>
      <c r="G25" s="5"/>
      <c r="H25" s="5"/>
      <c r="I25" s="5"/>
      <c r="J25" s="5"/>
      <c r="K25" s="5"/>
      <c r="L25" s="5"/>
      <c r="M25" s="5"/>
      <c r="N25" s="5"/>
      <c r="O25" s="5"/>
      <c r="P25" s="5"/>
      <c r="Q25" s="5"/>
    </row>
    <row r="26" spans="1:17" ht="24" customHeight="1" x14ac:dyDescent="0.15">
      <c r="A26" s="4" t="s">
        <v>702</v>
      </c>
      <c r="B26" s="5"/>
      <c r="C26" s="5"/>
      <c r="D26" s="5"/>
      <c r="E26" s="5"/>
      <c r="F26" s="5"/>
      <c r="G26" s="5"/>
      <c r="H26" s="5"/>
      <c r="I26" s="5"/>
      <c r="J26" s="5"/>
      <c r="K26" s="5"/>
      <c r="L26" s="5"/>
      <c r="M26" s="5"/>
      <c r="N26" s="5"/>
      <c r="O26" s="5"/>
      <c r="P26" s="5"/>
      <c r="Q26" s="5"/>
    </row>
    <row r="27" spans="1:17" ht="24" customHeight="1" x14ac:dyDescent="0.15">
      <c r="A27" s="382" t="s">
        <v>773</v>
      </c>
      <c r="B27" s="5"/>
      <c r="C27" s="5"/>
      <c r="D27" s="5"/>
      <c r="E27" s="5"/>
      <c r="F27" s="5"/>
      <c r="G27" s="5"/>
      <c r="H27" s="5"/>
      <c r="I27" s="5"/>
      <c r="J27" s="5"/>
      <c r="K27" s="5"/>
      <c r="L27" s="5"/>
      <c r="M27" s="5"/>
      <c r="N27" s="5"/>
      <c r="O27" s="5"/>
      <c r="P27" s="5"/>
      <c r="Q27" s="5"/>
    </row>
    <row r="28" spans="1:17" ht="24" customHeight="1" x14ac:dyDescent="0.15">
      <c r="A28" s="383" t="s">
        <v>640</v>
      </c>
      <c r="B28" s="5"/>
      <c r="C28" s="5"/>
      <c r="D28" s="5"/>
      <c r="E28" s="5"/>
      <c r="F28" s="5"/>
      <c r="G28" s="5"/>
      <c r="H28" s="5"/>
      <c r="I28" s="5"/>
      <c r="J28" s="5"/>
      <c r="K28" s="5"/>
      <c r="L28" s="5"/>
      <c r="M28" s="5"/>
      <c r="N28" s="5"/>
      <c r="O28" s="5"/>
      <c r="P28" s="5"/>
      <c r="Q28" s="5"/>
    </row>
    <row r="29" spans="1:17" ht="18.75" customHeight="1" x14ac:dyDescent="0.15">
      <c r="A29" s="383" t="s">
        <v>774</v>
      </c>
      <c r="B29" s="5"/>
      <c r="C29" s="5"/>
      <c r="D29" s="5"/>
      <c r="E29" s="5"/>
      <c r="F29" s="5"/>
      <c r="G29" s="5"/>
      <c r="H29" s="5"/>
      <c r="I29" s="5"/>
      <c r="J29" s="5"/>
      <c r="K29" s="5"/>
      <c r="L29" s="5"/>
      <c r="M29" s="5"/>
      <c r="N29" s="5"/>
      <c r="O29" s="5"/>
      <c r="P29" s="5"/>
      <c r="Q29" s="5"/>
    </row>
    <row r="30" spans="1:17" ht="18.75" customHeight="1" x14ac:dyDescent="0.15">
      <c r="A30" s="383" t="s">
        <v>775</v>
      </c>
      <c r="B30" s="5"/>
      <c r="C30" s="5"/>
      <c r="D30" s="5"/>
      <c r="E30" s="5"/>
      <c r="F30" s="5"/>
      <c r="G30" s="5"/>
      <c r="H30" s="5"/>
      <c r="I30" s="5"/>
      <c r="J30" s="5"/>
      <c r="K30" s="5"/>
      <c r="L30" s="5"/>
      <c r="M30" s="5"/>
      <c r="N30" s="5"/>
      <c r="O30" s="5"/>
      <c r="P30" s="5"/>
      <c r="Q30" s="5"/>
    </row>
    <row r="31" spans="1:17" ht="18.75" customHeight="1" x14ac:dyDescent="0.15">
      <c r="A31" s="4"/>
      <c r="B31" s="5"/>
      <c r="C31" s="5"/>
      <c r="D31" s="5"/>
      <c r="E31" s="5"/>
      <c r="F31" s="5"/>
      <c r="G31" s="5"/>
      <c r="H31" s="5"/>
      <c r="I31" s="5"/>
      <c r="J31" s="5"/>
      <c r="K31" s="5"/>
      <c r="L31" s="5"/>
      <c r="M31" s="5"/>
      <c r="N31" s="5"/>
      <c r="O31" s="5"/>
      <c r="P31" s="5"/>
      <c r="Q31" s="5"/>
    </row>
    <row r="32" spans="1:17" ht="18.75" customHeight="1" x14ac:dyDescent="0.15">
      <c r="A32" s="4"/>
      <c r="B32" s="5"/>
    </row>
    <row r="33" spans="1:2" ht="18.75" customHeight="1" x14ac:dyDescent="0.15">
      <c r="A33" s="4"/>
      <c r="B33" s="5"/>
    </row>
  </sheetData>
  <phoneticPr fontId="4" type="Hiragana"/>
  <pageMargins left="0.39370078740157483" right="0.39370078740157483" top="0.39370078740157483" bottom="0.39370078740157483" header="0.31496062992125984" footer="0.23622047244094491"/>
  <pageSetup paperSize="9" scale="80" orientation="landscape" r:id="rId1"/>
  <headerFooter scaleWithDoc="0" alignWithMargins="0">
    <oddFooter>&amp;C- &amp;P -</oddFooter>
    <firstFooter>&amp;C&amp;10 1</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2"/>
  <sheetViews>
    <sheetView view="pageBreakPreview" zoomScale="85" zoomScaleSheetLayoutView="85" workbookViewId="0">
      <pane xSplit="1" ySplit="3" topLeftCell="B4" activePane="bottomRight" state="frozen"/>
      <selection pane="topRight"/>
      <selection pane="bottomLeft"/>
      <selection pane="bottomRight" activeCell="H36" sqref="H36"/>
    </sheetView>
  </sheetViews>
  <sheetFormatPr defaultColWidth="10.125" defaultRowHeight="13.5" x14ac:dyDescent="0.15"/>
  <cols>
    <col min="1" max="1" width="15.125" style="134" customWidth="1"/>
    <col min="2" max="10" width="12.125" style="134" customWidth="1"/>
    <col min="11" max="16384" width="10.125" style="134"/>
  </cols>
  <sheetData>
    <row r="1" spans="1:10" ht="18.75" customHeight="1" x14ac:dyDescent="0.15">
      <c r="A1" s="117" t="s">
        <v>117</v>
      </c>
    </row>
    <row r="2" spans="1:10" x14ac:dyDescent="0.15">
      <c r="A2" s="397" t="s">
        <v>120</v>
      </c>
      <c r="B2" s="118" t="s">
        <v>121</v>
      </c>
      <c r="C2" s="118" t="s">
        <v>122</v>
      </c>
      <c r="D2" s="118" t="s">
        <v>123</v>
      </c>
      <c r="E2" s="118" t="s">
        <v>125</v>
      </c>
      <c r="F2" s="118" t="s">
        <v>128</v>
      </c>
      <c r="G2" s="118" t="s">
        <v>129</v>
      </c>
      <c r="H2" s="118" t="s">
        <v>131</v>
      </c>
      <c r="I2" s="118" t="s">
        <v>134</v>
      </c>
      <c r="J2" s="118" t="s">
        <v>138</v>
      </c>
    </row>
    <row r="3" spans="1:10" x14ac:dyDescent="0.15">
      <c r="A3" s="398"/>
      <c r="B3" s="119" t="s">
        <v>142</v>
      </c>
      <c r="C3" s="119" t="s">
        <v>144</v>
      </c>
      <c r="D3" s="119" t="s">
        <v>144</v>
      </c>
      <c r="E3" s="119" t="s">
        <v>144</v>
      </c>
      <c r="F3" s="119" t="s">
        <v>144</v>
      </c>
      <c r="G3" s="120" t="s">
        <v>146</v>
      </c>
      <c r="H3" s="119" t="s">
        <v>144</v>
      </c>
      <c r="I3" s="119" t="s">
        <v>144</v>
      </c>
      <c r="J3" s="119" t="s">
        <v>144</v>
      </c>
    </row>
    <row r="4" spans="1:10" ht="16.5" hidden="1" customHeight="1" x14ac:dyDescent="0.15">
      <c r="A4" s="121" t="s">
        <v>147</v>
      </c>
      <c r="B4" s="122">
        <v>33.979999999999997</v>
      </c>
      <c r="C4" s="123">
        <v>318.8</v>
      </c>
      <c r="D4" s="123">
        <v>66.5</v>
      </c>
      <c r="E4" s="123">
        <v>214.2</v>
      </c>
      <c r="F4" s="123">
        <v>0.6</v>
      </c>
      <c r="G4" s="123">
        <v>1030.7</v>
      </c>
      <c r="H4" s="123">
        <v>66.400000000000006</v>
      </c>
      <c r="I4" s="123">
        <v>74.400000000000006</v>
      </c>
      <c r="J4" s="123">
        <v>1626.4</v>
      </c>
    </row>
    <row r="5" spans="1:10" ht="16.5" hidden="1" customHeight="1" x14ac:dyDescent="0.15">
      <c r="A5" s="121" t="s">
        <v>148</v>
      </c>
      <c r="B5" s="122">
        <v>33.979999999999997</v>
      </c>
      <c r="C5" s="123">
        <v>316.2</v>
      </c>
      <c r="D5" s="123">
        <v>65.099999999999994</v>
      </c>
      <c r="E5" s="123">
        <v>218.3</v>
      </c>
      <c r="F5" s="123">
        <v>0.6</v>
      </c>
      <c r="G5" s="123">
        <v>1032.5</v>
      </c>
      <c r="H5" s="123">
        <v>63.4</v>
      </c>
      <c r="I5" s="123">
        <v>73.099999999999994</v>
      </c>
      <c r="J5" s="123">
        <v>1628.8</v>
      </c>
    </row>
    <row r="6" spans="1:10" ht="16.5" hidden="1" customHeight="1" x14ac:dyDescent="0.15">
      <c r="A6" s="121" t="s">
        <v>39</v>
      </c>
      <c r="B6" s="122">
        <v>33.979999999999997</v>
      </c>
      <c r="C6" s="123">
        <v>316</v>
      </c>
      <c r="D6" s="123">
        <v>65</v>
      </c>
      <c r="E6" s="123">
        <v>218</v>
      </c>
      <c r="F6" s="123">
        <v>1</v>
      </c>
      <c r="G6" s="123">
        <v>1033</v>
      </c>
      <c r="H6" s="123">
        <v>63</v>
      </c>
      <c r="I6" s="123">
        <v>73</v>
      </c>
      <c r="J6" s="123">
        <v>1629</v>
      </c>
    </row>
    <row r="7" spans="1:10" ht="16.5" hidden="1" customHeight="1" x14ac:dyDescent="0.15">
      <c r="A7" s="121" t="s">
        <v>151</v>
      </c>
      <c r="B7" s="122">
        <v>33.979999999999997</v>
      </c>
      <c r="C7" s="123">
        <v>306</v>
      </c>
      <c r="D7" s="123">
        <v>60</v>
      </c>
      <c r="E7" s="123">
        <v>226</v>
      </c>
      <c r="F7" s="123">
        <v>1</v>
      </c>
      <c r="G7" s="123">
        <v>1032</v>
      </c>
      <c r="H7" s="123">
        <v>62</v>
      </c>
      <c r="I7" s="123">
        <v>80</v>
      </c>
      <c r="J7" s="123">
        <v>1631</v>
      </c>
    </row>
    <row r="8" spans="1:10" ht="16.5" hidden="1" customHeight="1" x14ac:dyDescent="0.15">
      <c r="A8" s="121" t="s">
        <v>154</v>
      </c>
      <c r="B8" s="122">
        <v>33.979999999999997</v>
      </c>
      <c r="C8" s="123">
        <v>300</v>
      </c>
      <c r="D8" s="123">
        <v>60</v>
      </c>
      <c r="E8" s="123">
        <v>230</v>
      </c>
      <c r="F8" s="123">
        <v>1</v>
      </c>
      <c r="G8" s="123">
        <v>1032</v>
      </c>
      <c r="H8" s="123">
        <v>64</v>
      </c>
      <c r="I8" s="123">
        <v>79</v>
      </c>
      <c r="J8" s="123">
        <v>1631</v>
      </c>
    </row>
    <row r="9" spans="1:10" ht="16.5" hidden="1" customHeight="1" x14ac:dyDescent="0.15">
      <c r="A9" s="121" t="s">
        <v>33</v>
      </c>
      <c r="B9" s="122">
        <v>33.51</v>
      </c>
      <c r="C9" s="123">
        <v>295.8</v>
      </c>
      <c r="D9" s="123">
        <v>58.7</v>
      </c>
      <c r="E9" s="123">
        <v>232.8</v>
      </c>
      <c r="F9" s="123">
        <v>0.5</v>
      </c>
      <c r="G9" s="123">
        <v>1030</v>
      </c>
      <c r="H9" s="123">
        <v>65.900000000000006</v>
      </c>
      <c r="I9" s="123">
        <v>79.099999999999994</v>
      </c>
      <c r="J9" s="123">
        <v>1588.1</v>
      </c>
    </row>
    <row r="10" spans="1:10" ht="16.5" hidden="1" customHeight="1" x14ac:dyDescent="0.15">
      <c r="A10" s="121" t="s">
        <v>155</v>
      </c>
      <c r="B10" s="122">
        <v>33.51</v>
      </c>
      <c r="C10" s="123">
        <v>294.3</v>
      </c>
      <c r="D10" s="123">
        <v>58.7</v>
      </c>
      <c r="E10" s="123">
        <v>235.3</v>
      </c>
      <c r="F10" s="123">
        <v>0.5</v>
      </c>
      <c r="G10" s="123">
        <v>1029.7</v>
      </c>
      <c r="H10" s="123">
        <v>65.7</v>
      </c>
      <c r="I10" s="123">
        <v>78</v>
      </c>
      <c r="J10" s="123">
        <v>1588.9</v>
      </c>
    </row>
    <row r="11" spans="1:10" ht="16.5" hidden="1" customHeight="1" x14ac:dyDescent="0.15">
      <c r="A11" s="121" t="s">
        <v>156</v>
      </c>
      <c r="B11" s="122">
        <v>33.51</v>
      </c>
      <c r="C11" s="123">
        <v>288.3</v>
      </c>
      <c r="D11" s="123">
        <v>56.7</v>
      </c>
      <c r="E11" s="123">
        <v>237.3</v>
      </c>
      <c r="F11" s="123">
        <v>0.4</v>
      </c>
      <c r="G11" s="123">
        <v>1028.8</v>
      </c>
      <c r="H11" s="123">
        <v>67</v>
      </c>
      <c r="I11" s="123">
        <v>81.8</v>
      </c>
      <c r="J11" s="123">
        <v>1590.7</v>
      </c>
    </row>
    <row r="12" spans="1:10" ht="16.5" hidden="1" customHeight="1" x14ac:dyDescent="0.15">
      <c r="A12" s="121" t="s">
        <v>158</v>
      </c>
      <c r="B12" s="122">
        <v>33.51</v>
      </c>
      <c r="C12" s="123">
        <v>283.39999999999998</v>
      </c>
      <c r="D12" s="123">
        <v>56</v>
      </c>
      <c r="E12" s="123">
        <v>240.9</v>
      </c>
      <c r="F12" s="123">
        <v>0.4</v>
      </c>
      <c r="G12" s="123">
        <v>1025</v>
      </c>
      <c r="H12" s="123">
        <v>65.8</v>
      </c>
      <c r="I12" s="123">
        <v>84.8</v>
      </c>
      <c r="J12" s="123">
        <v>1594.7</v>
      </c>
    </row>
    <row r="13" spans="1:10" ht="16.5" hidden="1" customHeight="1" x14ac:dyDescent="0.15">
      <c r="A13" s="121" t="s">
        <v>159</v>
      </c>
      <c r="B13" s="122">
        <v>33.51</v>
      </c>
      <c r="C13" s="123">
        <v>273.10000000000002</v>
      </c>
      <c r="D13" s="123">
        <v>53.1</v>
      </c>
      <c r="E13" s="123">
        <v>244.1</v>
      </c>
      <c r="F13" s="123">
        <v>0.3</v>
      </c>
      <c r="G13" s="123">
        <v>964.3</v>
      </c>
      <c r="H13" s="123">
        <v>64.2</v>
      </c>
      <c r="I13" s="123">
        <v>84.7</v>
      </c>
      <c r="J13" s="123">
        <v>1667.2</v>
      </c>
    </row>
    <row r="14" spans="1:10" ht="16.5" hidden="1" customHeight="1" x14ac:dyDescent="0.15">
      <c r="A14" s="121" t="s">
        <v>160</v>
      </c>
      <c r="B14" s="122">
        <v>33.51</v>
      </c>
      <c r="C14" s="123">
        <v>270.60000000000002</v>
      </c>
      <c r="D14" s="123">
        <v>52.8</v>
      </c>
      <c r="E14" s="123">
        <v>247.9</v>
      </c>
      <c r="F14" s="123">
        <v>0.3</v>
      </c>
      <c r="G14" s="123">
        <v>963.4</v>
      </c>
      <c r="H14" s="123">
        <v>64.3</v>
      </c>
      <c r="I14" s="123">
        <v>84.1</v>
      </c>
      <c r="J14" s="123">
        <v>1667.6</v>
      </c>
    </row>
    <row r="15" spans="1:10" ht="16.5" hidden="1" customHeight="1" x14ac:dyDescent="0.15">
      <c r="A15" s="121" t="s">
        <v>69</v>
      </c>
      <c r="B15" s="122">
        <v>33.51</v>
      </c>
      <c r="C15" s="123">
        <v>267.89999999999998</v>
      </c>
      <c r="D15" s="123">
        <v>51.7</v>
      </c>
      <c r="E15" s="123">
        <v>250.8</v>
      </c>
      <c r="F15" s="123">
        <v>0.3</v>
      </c>
      <c r="G15" s="123">
        <v>954.8</v>
      </c>
      <c r="H15" s="123">
        <v>63.5</v>
      </c>
      <c r="I15" s="123">
        <v>93.7</v>
      </c>
      <c r="J15" s="123">
        <v>1668.3</v>
      </c>
    </row>
    <row r="16" spans="1:10" ht="16.5" hidden="1" customHeight="1" x14ac:dyDescent="0.15">
      <c r="A16" s="121" t="s">
        <v>163</v>
      </c>
      <c r="B16" s="122">
        <v>33.51</v>
      </c>
      <c r="C16" s="123">
        <v>265.60000000000002</v>
      </c>
      <c r="D16" s="123">
        <v>50.8</v>
      </c>
      <c r="E16" s="123">
        <v>252.8</v>
      </c>
      <c r="F16" s="123">
        <v>0.6</v>
      </c>
      <c r="G16" s="123">
        <v>956.5</v>
      </c>
      <c r="H16" s="123">
        <v>62.9</v>
      </c>
      <c r="I16" s="123">
        <v>90.7</v>
      </c>
      <c r="J16" s="123">
        <v>1671</v>
      </c>
    </row>
    <row r="17" spans="1:12" ht="16.5" hidden="1" customHeight="1" x14ac:dyDescent="0.15">
      <c r="A17" s="121" t="s">
        <v>167</v>
      </c>
      <c r="B17" s="122">
        <v>33.51</v>
      </c>
      <c r="C17" s="123">
        <v>263.2</v>
      </c>
      <c r="D17" s="123">
        <v>50.7</v>
      </c>
      <c r="E17" s="123">
        <v>258.3</v>
      </c>
      <c r="F17" s="123">
        <v>0.8</v>
      </c>
      <c r="G17" s="123">
        <v>954.3</v>
      </c>
      <c r="H17" s="123">
        <v>62.8</v>
      </c>
      <c r="I17" s="123">
        <v>89.1</v>
      </c>
      <c r="J17" s="123">
        <v>1671.8</v>
      </c>
    </row>
    <row r="18" spans="1:12" ht="16.5" hidden="1" customHeight="1" x14ac:dyDescent="0.15">
      <c r="A18" s="121" t="s">
        <v>171</v>
      </c>
      <c r="B18" s="122">
        <v>33.51</v>
      </c>
      <c r="C18" s="124">
        <v>261.10000000000002</v>
      </c>
      <c r="D18" s="124">
        <v>51.3</v>
      </c>
      <c r="E18" s="124">
        <v>261.5</v>
      </c>
      <c r="F18" s="124">
        <v>0.8</v>
      </c>
      <c r="G18" s="125">
        <v>954.2</v>
      </c>
      <c r="H18" s="125">
        <v>62.7</v>
      </c>
      <c r="I18" s="125">
        <v>87.2</v>
      </c>
      <c r="J18" s="125">
        <v>1672.2</v>
      </c>
    </row>
    <row r="19" spans="1:12" ht="16.5" hidden="1" customHeight="1" x14ac:dyDescent="0.15">
      <c r="A19" s="121" t="s">
        <v>175</v>
      </c>
      <c r="B19" s="122">
        <v>33.51</v>
      </c>
      <c r="C19" s="124">
        <v>259.8</v>
      </c>
      <c r="D19" s="124">
        <v>51.2</v>
      </c>
      <c r="E19" s="124">
        <v>262.8</v>
      </c>
      <c r="F19" s="124">
        <v>0.8</v>
      </c>
      <c r="G19" s="125">
        <v>954</v>
      </c>
      <c r="H19" s="125">
        <v>62.4</v>
      </c>
      <c r="I19" s="125">
        <v>87.8</v>
      </c>
      <c r="J19" s="125">
        <v>1672.2</v>
      </c>
    </row>
    <row r="20" spans="1:12" ht="18" hidden="1" customHeight="1" x14ac:dyDescent="0.15">
      <c r="A20" s="121" t="s">
        <v>44</v>
      </c>
      <c r="B20" s="122">
        <v>33.51</v>
      </c>
      <c r="C20" s="124">
        <v>258.10000000000002</v>
      </c>
      <c r="D20" s="124">
        <v>51.1</v>
      </c>
      <c r="E20" s="124">
        <v>264.7</v>
      </c>
      <c r="F20" s="124">
        <v>0.8</v>
      </c>
      <c r="G20" s="125">
        <v>950.5</v>
      </c>
      <c r="H20" s="125">
        <v>62.5</v>
      </c>
      <c r="I20" s="125">
        <v>89.5</v>
      </c>
      <c r="J20" s="125">
        <v>1673.8</v>
      </c>
    </row>
    <row r="21" spans="1:12" ht="18" hidden="1" customHeight="1" x14ac:dyDescent="0.15">
      <c r="A21" s="121" t="s">
        <v>758</v>
      </c>
      <c r="B21" s="122">
        <v>33.51</v>
      </c>
      <c r="C21" s="124">
        <v>257.39999999999998</v>
      </c>
      <c r="D21" s="124">
        <v>50.9</v>
      </c>
      <c r="E21" s="124">
        <v>265.39999999999998</v>
      </c>
      <c r="F21" s="124">
        <v>0.8</v>
      </c>
      <c r="G21" s="125">
        <v>950.2</v>
      </c>
      <c r="H21" s="125">
        <v>62.3</v>
      </c>
      <c r="I21" s="125">
        <v>89.6</v>
      </c>
      <c r="J21" s="125">
        <v>1674.4</v>
      </c>
    </row>
    <row r="22" spans="1:12" ht="18" hidden="1" customHeight="1" x14ac:dyDescent="0.15">
      <c r="A22" s="121" t="s">
        <v>177</v>
      </c>
      <c r="B22" s="122">
        <v>33.51</v>
      </c>
      <c r="C22" s="124">
        <v>253.9</v>
      </c>
      <c r="D22" s="124">
        <v>51.5</v>
      </c>
      <c r="E22" s="124">
        <v>267.3</v>
      </c>
      <c r="F22" s="124">
        <v>0.8</v>
      </c>
      <c r="G22" s="125">
        <v>953.7</v>
      </c>
      <c r="H22" s="125">
        <v>62.2</v>
      </c>
      <c r="I22" s="125">
        <v>90.4</v>
      </c>
      <c r="J22" s="125">
        <v>1671.2</v>
      </c>
    </row>
    <row r="23" spans="1:12" ht="18" customHeight="1" x14ac:dyDescent="0.15">
      <c r="A23" s="126" t="s">
        <v>34</v>
      </c>
      <c r="B23" s="127">
        <v>33.619999999999997</v>
      </c>
      <c r="C23" s="128">
        <v>252.6</v>
      </c>
      <c r="D23" s="129">
        <v>51.6</v>
      </c>
      <c r="E23" s="128">
        <v>268.89999999999998</v>
      </c>
      <c r="F23" s="129">
        <v>0.8</v>
      </c>
      <c r="G23" s="128">
        <v>964.5</v>
      </c>
      <c r="H23" s="129">
        <v>61.7</v>
      </c>
      <c r="I23" s="128">
        <v>90.4</v>
      </c>
      <c r="J23" s="129">
        <v>1671.5</v>
      </c>
    </row>
    <row r="24" spans="1:12" ht="18" customHeight="1" x14ac:dyDescent="0.15">
      <c r="A24" s="121" t="s">
        <v>179</v>
      </c>
      <c r="B24" s="122">
        <v>33.619999999999997</v>
      </c>
      <c r="C24" s="124">
        <v>250.6</v>
      </c>
      <c r="D24" s="124">
        <v>51.2</v>
      </c>
      <c r="E24" s="124">
        <v>257.5</v>
      </c>
      <c r="F24" s="124">
        <v>0.8</v>
      </c>
      <c r="G24" s="125">
        <v>963.4</v>
      </c>
      <c r="H24" s="125">
        <v>61.1</v>
      </c>
      <c r="I24" s="125">
        <v>90.9</v>
      </c>
      <c r="J24" s="125">
        <v>1673.3</v>
      </c>
    </row>
    <row r="25" spans="1:12" ht="18" customHeight="1" x14ac:dyDescent="0.15">
      <c r="A25" s="126" t="s">
        <v>180</v>
      </c>
      <c r="B25" s="122">
        <v>33.619999999999997</v>
      </c>
      <c r="C25" s="128">
        <v>249</v>
      </c>
      <c r="D25" s="129">
        <v>50.4</v>
      </c>
      <c r="E25" s="128">
        <v>261.3</v>
      </c>
      <c r="F25" s="124">
        <v>0.8</v>
      </c>
      <c r="G25" s="128">
        <v>961.9</v>
      </c>
      <c r="H25" s="129">
        <v>60.6</v>
      </c>
      <c r="I25" s="128">
        <v>90.9</v>
      </c>
      <c r="J25" s="129">
        <v>1665.3</v>
      </c>
    </row>
    <row r="26" spans="1:12" ht="18" customHeight="1" x14ac:dyDescent="0.15">
      <c r="A26" s="126" t="s">
        <v>84</v>
      </c>
      <c r="B26" s="122">
        <v>33.619999999999997</v>
      </c>
      <c r="C26" s="128">
        <v>245</v>
      </c>
      <c r="D26" s="129">
        <v>48.9</v>
      </c>
      <c r="E26" s="128">
        <v>283.89999999999998</v>
      </c>
      <c r="F26" s="124">
        <v>0.8</v>
      </c>
      <c r="G26" s="128">
        <v>962.7</v>
      </c>
      <c r="H26" s="129">
        <v>58.9</v>
      </c>
      <c r="I26" s="128">
        <v>94.9</v>
      </c>
      <c r="J26" s="129">
        <v>1666.9</v>
      </c>
    </row>
    <row r="27" spans="1:12" ht="18" customHeight="1" x14ac:dyDescent="0.15">
      <c r="A27" s="126" t="s">
        <v>63</v>
      </c>
      <c r="B27" s="122">
        <v>33.619999999999997</v>
      </c>
      <c r="C27" s="128">
        <v>243.4</v>
      </c>
      <c r="D27" s="129">
        <v>48.8</v>
      </c>
      <c r="E27" s="128">
        <v>284.8</v>
      </c>
      <c r="F27" s="124">
        <v>0.8</v>
      </c>
      <c r="G27" s="128">
        <v>960.7</v>
      </c>
      <c r="H27" s="129">
        <v>58.5</v>
      </c>
      <c r="I27" s="128">
        <v>95.9</v>
      </c>
      <c r="J27" s="129">
        <v>1669</v>
      </c>
      <c r="L27" s="135"/>
    </row>
    <row r="28" spans="1:12" ht="18" customHeight="1" x14ac:dyDescent="0.15">
      <c r="A28" s="126" t="s">
        <v>182</v>
      </c>
      <c r="B28" s="122">
        <v>33.619999999999997</v>
      </c>
      <c r="C28" s="128">
        <v>243.3</v>
      </c>
      <c r="D28" s="129">
        <v>49.7</v>
      </c>
      <c r="E28" s="128">
        <v>279</v>
      </c>
      <c r="F28" s="124">
        <v>0.8</v>
      </c>
      <c r="G28" s="128">
        <v>960.2</v>
      </c>
      <c r="H28" s="129">
        <v>55.9</v>
      </c>
      <c r="I28" s="128">
        <v>104.2</v>
      </c>
      <c r="J28" s="129">
        <v>1669</v>
      </c>
      <c r="L28" s="135"/>
    </row>
    <row r="29" spans="1:12" ht="18" customHeight="1" x14ac:dyDescent="0.15">
      <c r="A29" s="126" t="s">
        <v>168</v>
      </c>
      <c r="B29" s="122">
        <v>33.619999999999997</v>
      </c>
      <c r="C29" s="128">
        <v>242.7</v>
      </c>
      <c r="D29" s="129">
        <v>49.9</v>
      </c>
      <c r="E29" s="128">
        <v>271.89999999999998</v>
      </c>
      <c r="F29" s="124">
        <v>0.8</v>
      </c>
      <c r="G29" s="128">
        <v>958.9</v>
      </c>
      <c r="H29" s="129">
        <v>54.9</v>
      </c>
      <c r="I29" s="128">
        <v>113.8</v>
      </c>
      <c r="J29" s="129">
        <v>1669.1</v>
      </c>
      <c r="L29" s="135"/>
    </row>
    <row r="30" spans="1:12" ht="18" customHeight="1" x14ac:dyDescent="0.15">
      <c r="A30" s="126" t="s">
        <v>5</v>
      </c>
      <c r="B30" s="122">
        <v>33.619999999999997</v>
      </c>
      <c r="C30" s="129">
        <v>241.7</v>
      </c>
      <c r="D30" s="129">
        <v>49.9</v>
      </c>
      <c r="E30" s="129">
        <v>272.39999999999998</v>
      </c>
      <c r="F30" s="124">
        <v>0.8</v>
      </c>
      <c r="G30" s="129">
        <v>959</v>
      </c>
      <c r="H30" s="129">
        <v>54.8</v>
      </c>
      <c r="I30" s="129">
        <v>113.9</v>
      </c>
      <c r="J30" s="129">
        <v>1669.5</v>
      </c>
      <c r="L30" s="135"/>
    </row>
    <row r="31" spans="1:12" ht="18" customHeight="1" x14ac:dyDescent="0.15">
      <c r="A31" s="121" t="s">
        <v>109</v>
      </c>
      <c r="B31" s="122">
        <v>33.619999999999997</v>
      </c>
      <c r="C31" s="129">
        <v>239.5</v>
      </c>
      <c r="D31" s="129">
        <v>49.6</v>
      </c>
      <c r="E31" s="129">
        <v>273.60000000000002</v>
      </c>
      <c r="F31" s="124">
        <v>0.8</v>
      </c>
      <c r="G31" s="129">
        <v>959.2</v>
      </c>
      <c r="H31" s="129">
        <v>54.4</v>
      </c>
      <c r="I31" s="129">
        <v>114.8</v>
      </c>
      <c r="J31" s="129">
        <v>1670.1</v>
      </c>
      <c r="L31" s="135"/>
    </row>
    <row r="32" spans="1:12" ht="18" customHeight="1" x14ac:dyDescent="0.15">
      <c r="A32" s="121" t="s">
        <v>181</v>
      </c>
      <c r="B32" s="122">
        <v>33.619999999999997</v>
      </c>
      <c r="C32" s="129">
        <v>237.3</v>
      </c>
      <c r="D32" s="129">
        <v>50.2</v>
      </c>
      <c r="E32" s="129">
        <v>279</v>
      </c>
      <c r="F32" s="124">
        <v>0.8</v>
      </c>
      <c r="G32" s="129">
        <v>939.5</v>
      </c>
      <c r="H32" s="129">
        <v>53.3</v>
      </c>
      <c r="I32" s="129">
        <v>110.9</v>
      </c>
      <c r="J32" s="129">
        <v>1691</v>
      </c>
      <c r="K32" s="136"/>
      <c r="L32" s="135"/>
    </row>
    <row r="33" spans="1:12" ht="18" customHeight="1" x14ac:dyDescent="0.15">
      <c r="A33" s="121" t="s">
        <v>183</v>
      </c>
      <c r="B33" s="122">
        <v>33.619999999999997</v>
      </c>
      <c r="C33" s="129">
        <v>236.6</v>
      </c>
      <c r="D33" s="129">
        <v>50</v>
      </c>
      <c r="E33" s="129">
        <v>281.3</v>
      </c>
      <c r="F33" s="124">
        <v>0.8</v>
      </c>
      <c r="G33" s="129">
        <v>939.4</v>
      </c>
      <c r="H33" s="129">
        <v>52.9</v>
      </c>
      <c r="I33" s="129">
        <v>110</v>
      </c>
      <c r="J33" s="129">
        <v>1691</v>
      </c>
      <c r="K33" s="136"/>
      <c r="L33" s="135"/>
    </row>
    <row r="34" spans="1:12" ht="18" customHeight="1" x14ac:dyDescent="0.15">
      <c r="A34" s="121" t="s">
        <v>184</v>
      </c>
      <c r="B34" s="130">
        <v>33.76</v>
      </c>
      <c r="C34" s="129">
        <v>283.8</v>
      </c>
      <c r="D34" s="129">
        <v>62.6</v>
      </c>
      <c r="E34" s="129">
        <v>325.7</v>
      </c>
      <c r="F34" s="124">
        <v>0.8</v>
      </c>
      <c r="G34" s="129">
        <v>1476.5</v>
      </c>
      <c r="H34" s="129">
        <v>68.3</v>
      </c>
      <c r="I34" s="129">
        <v>148.9</v>
      </c>
      <c r="J34" s="129">
        <v>1009.4</v>
      </c>
      <c r="K34" s="136"/>
      <c r="L34" s="135"/>
    </row>
    <row r="35" spans="1:12" ht="18" customHeight="1" x14ac:dyDescent="0.15">
      <c r="A35" s="121" t="s">
        <v>186</v>
      </c>
      <c r="B35" s="130">
        <v>33.76</v>
      </c>
      <c r="C35" s="129">
        <v>279.39999999999998</v>
      </c>
      <c r="D35" s="129">
        <v>61.6</v>
      </c>
      <c r="E35" s="129">
        <v>326.60000000000002</v>
      </c>
      <c r="F35" s="124">
        <v>0.8</v>
      </c>
      <c r="G35" s="129">
        <v>1463.3</v>
      </c>
      <c r="H35" s="129">
        <v>65.7</v>
      </c>
      <c r="I35" s="129">
        <v>158.1</v>
      </c>
      <c r="J35" s="129">
        <v>1020.5</v>
      </c>
      <c r="K35" s="136"/>
      <c r="L35" s="135"/>
    </row>
    <row r="36" spans="1:12" ht="18" customHeight="1" x14ac:dyDescent="0.15">
      <c r="A36" s="121" t="s">
        <v>187</v>
      </c>
      <c r="B36" s="130">
        <v>33.76</v>
      </c>
      <c r="C36" s="129">
        <v>276.8</v>
      </c>
      <c r="D36" s="129">
        <v>62.5</v>
      </c>
      <c r="E36" s="129">
        <v>328.3</v>
      </c>
      <c r="F36" s="124">
        <v>0.8</v>
      </c>
      <c r="G36" s="129">
        <v>1462.6</v>
      </c>
      <c r="H36" s="129">
        <v>65.900000000000006</v>
      </c>
      <c r="I36" s="129">
        <v>157.69999999999999</v>
      </c>
      <c r="J36" s="129">
        <v>1021.4</v>
      </c>
      <c r="K36" s="136"/>
      <c r="L36" s="135"/>
    </row>
    <row r="37" spans="1:12" ht="18" customHeight="1" x14ac:dyDescent="0.15">
      <c r="A37" s="121" t="s">
        <v>190</v>
      </c>
      <c r="B37" s="130">
        <v>33.76</v>
      </c>
      <c r="C37" s="129">
        <v>269.8</v>
      </c>
      <c r="D37" s="129">
        <v>59.8</v>
      </c>
      <c r="E37" s="129">
        <v>331.3</v>
      </c>
      <c r="F37" s="124">
        <v>0.7</v>
      </c>
      <c r="G37" s="129">
        <v>1467.5</v>
      </c>
      <c r="H37" s="129">
        <v>68.099999999999994</v>
      </c>
      <c r="I37" s="129">
        <v>157.4</v>
      </c>
      <c r="J37" s="129">
        <v>1021.3</v>
      </c>
      <c r="K37" s="136"/>
      <c r="L37" s="135"/>
    </row>
    <row r="38" spans="1:12" ht="18" customHeight="1" x14ac:dyDescent="0.15">
      <c r="A38" s="121" t="s">
        <v>193</v>
      </c>
      <c r="B38" s="130">
        <v>33.76</v>
      </c>
      <c r="C38" s="129">
        <v>268.2</v>
      </c>
      <c r="D38" s="129">
        <v>59.3</v>
      </c>
      <c r="E38" s="129">
        <v>332.2</v>
      </c>
      <c r="F38" s="124">
        <v>0.7</v>
      </c>
      <c r="G38" s="129">
        <v>1467</v>
      </c>
      <c r="H38" s="129">
        <v>68.099999999999994</v>
      </c>
      <c r="I38" s="129">
        <v>159.19999999999999</v>
      </c>
      <c r="J38" s="129">
        <v>1021.3</v>
      </c>
      <c r="K38" s="136"/>
      <c r="L38" s="135"/>
    </row>
    <row r="39" spans="1:12" ht="18" customHeight="1" x14ac:dyDescent="0.15">
      <c r="A39" s="121" t="s">
        <v>194</v>
      </c>
      <c r="B39" s="130">
        <v>33.76</v>
      </c>
      <c r="C39" s="129">
        <v>252.4</v>
      </c>
      <c r="D39" s="129">
        <v>53.9</v>
      </c>
      <c r="E39" s="129">
        <v>333.4</v>
      </c>
      <c r="F39" s="124">
        <v>0.7</v>
      </c>
      <c r="G39" s="129">
        <v>1482.3</v>
      </c>
      <c r="H39" s="129">
        <v>70.2</v>
      </c>
      <c r="I39" s="129">
        <v>161.19999999999999</v>
      </c>
      <c r="J39" s="129">
        <v>1021.9</v>
      </c>
      <c r="K39" s="136"/>
      <c r="L39" s="135"/>
    </row>
    <row r="40" spans="1:12" ht="18" customHeight="1" x14ac:dyDescent="0.15">
      <c r="A40" s="121" t="s">
        <v>506</v>
      </c>
      <c r="B40" s="130">
        <v>33.76</v>
      </c>
      <c r="C40" s="129">
        <v>248.6</v>
      </c>
      <c r="D40" s="129">
        <v>56.5</v>
      </c>
      <c r="E40" s="129">
        <v>333.8</v>
      </c>
      <c r="F40" s="124">
        <v>0.7</v>
      </c>
      <c r="G40" s="129">
        <v>1479.4</v>
      </c>
      <c r="H40" s="129">
        <v>69.3</v>
      </c>
      <c r="I40" s="129">
        <v>160.9</v>
      </c>
      <c r="J40" s="129">
        <v>1026.8</v>
      </c>
      <c r="K40" s="136"/>
      <c r="L40" s="135"/>
    </row>
    <row r="41" spans="1:12" ht="18" customHeight="1" x14ac:dyDescent="0.15">
      <c r="A41" s="121" t="s">
        <v>713</v>
      </c>
      <c r="B41" s="130">
        <v>33.76</v>
      </c>
      <c r="C41" s="129">
        <v>247</v>
      </c>
      <c r="D41" s="129">
        <v>56.8</v>
      </c>
      <c r="E41" s="129">
        <v>338.3</v>
      </c>
      <c r="F41" s="124">
        <v>0.7</v>
      </c>
      <c r="G41" s="129">
        <v>1479.3</v>
      </c>
      <c r="H41" s="129">
        <v>69.2</v>
      </c>
      <c r="I41" s="129">
        <v>158</v>
      </c>
      <c r="J41" s="129">
        <v>1026.7</v>
      </c>
      <c r="K41" s="136"/>
      <c r="L41" s="135"/>
    </row>
    <row r="42" spans="1:12" ht="18" customHeight="1" x14ac:dyDescent="0.15">
      <c r="A42" s="121" t="s">
        <v>759</v>
      </c>
      <c r="B42" s="130">
        <v>33.76</v>
      </c>
      <c r="C42" s="129">
        <v>243</v>
      </c>
      <c r="D42" s="129">
        <v>55.4</v>
      </c>
      <c r="E42" s="129">
        <v>340.6</v>
      </c>
      <c r="F42" s="124">
        <v>0.7</v>
      </c>
      <c r="G42" s="129">
        <v>1478.3</v>
      </c>
      <c r="H42" s="129">
        <v>69.400000000000006</v>
      </c>
      <c r="I42" s="129">
        <v>161.80000000000001</v>
      </c>
      <c r="J42" s="129">
        <v>1026.8</v>
      </c>
      <c r="K42" s="136"/>
      <c r="L42" s="135"/>
    </row>
    <row r="43" spans="1:12" x14ac:dyDescent="0.15">
      <c r="A43" s="134" t="s">
        <v>198</v>
      </c>
    </row>
    <row r="45" spans="1:12" x14ac:dyDescent="0.15">
      <c r="A45" s="131"/>
      <c r="B45" s="131"/>
      <c r="C45" s="131"/>
      <c r="D45" s="131"/>
      <c r="E45" s="131"/>
      <c r="F45" s="131"/>
      <c r="G45" s="131"/>
      <c r="H45" s="131"/>
      <c r="I45" s="131"/>
      <c r="J45" s="137"/>
    </row>
    <row r="46" spans="1:12" x14ac:dyDescent="0.15">
      <c r="A46" s="399"/>
      <c r="B46" s="138"/>
      <c r="C46" s="138"/>
      <c r="D46" s="138"/>
      <c r="E46" s="138"/>
      <c r="F46" s="138"/>
      <c r="G46" s="138"/>
      <c r="H46" s="138"/>
      <c r="I46" s="138"/>
    </row>
    <row r="47" spans="1:12" x14ac:dyDescent="0.15">
      <c r="A47" s="399"/>
      <c r="B47" s="138"/>
      <c r="C47" s="138"/>
      <c r="D47" s="138"/>
      <c r="E47" s="138"/>
      <c r="F47" s="138"/>
      <c r="G47" s="138"/>
      <c r="H47" s="138"/>
      <c r="I47" s="138"/>
    </row>
    <row r="48" spans="1:12" x14ac:dyDescent="0.15">
      <c r="A48" s="399"/>
      <c r="B48" s="138"/>
      <c r="C48" s="138"/>
      <c r="D48" s="138"/>
      <c r="E48" s="138"/>
      <c r="F48" s="138"/>
      <c r="G48" s="138"/>
      <c r="H48" s="138"/>
      <c r="I48" s="138"/>
    </row>
    <row r="49" spans="1:9" x14ac:dyDescent="0.15">
      <c r="A49" s="399"/>
      <c r="B49" s="138"/>
      <c r="C49" s="138"/>
      <c r="D49" s="138"/>
      <c r="E49" s="138"/>
      <c r="F49" s="138"/>
      <c r="G49" s="138"/>
      <c r="H49" s="138"/>
      <c r="I49" s="138"/>
    </row>
    <row r="50" spans="1:9" x14ac:dyDescent="0.15">
      <c r="A50" s="131"/>
      <c r="B50" s="132"/>
      <c r="C50" s="132"/>
      <c r="D50" s="132"/>
      <c r="E50" s="132"/>
      <c r="F50" s="132"/>
      <c r="G50" s="132"/>
      <c r="H50" s="132"/>
      <c r="I50" s="132"/>
    </row>
    <row r="51" spans="1:9" x14ac:dyDescent="0.15">
      <c r="A51" s="131"/>
      <c r="B51" s="132"/>
      <c r="C51" s="132"/>
      <c r="D51" s="132"/>
      <c r="E51" s="132"/>
      <c r="F51" s="132"/>
      <c r="G51" s="132"/>
      <c r="H51" s="132"/>
      <c r="I51" s="132"/>
    </row>
    <row r="52" spans="1:9" x14ac:dyDescent="0.15">
      <c r="A52" s="131"/>
      <c r="B52" s="133"/>
      <c r="C52" s="133"/>
      <c r="D52" s="133"/>
      <c r="E52" s="133"/>
      <c r="F52" s="133"/>
      <c r="G52" s="133"/>
      <c r="H52" s="133"/>
      <c r="I52" s="133"/>
    </row>
  </sheetData>
  <mergeCells count="2">
    <mergeCell ref="A2:A3"/>
    <mergeCell ref="A46:A49"/>
  </mergeCells>
  <phoneticPr fontId="8"/>
  <pageMargins left="0.39370078740157483" right="0.39370078740157483" top="0.39370078740157483" bottom="0.39370078740157483" header="0.3" footer="0.23622047244094488"/>
  <pageSetup paperSize="9" orientation="landscape" r:id="rId1"/>
  <headerFooter scaleWithDoc="0" alignWithMargins="0">
    <oddFooter>&amp;C- &amp;P -</oddFooter>
    <firstFooter>&amp;C&amp;10 1</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6"/>
  <sheetViews>
    <sheetView view="pageBreakPreview" zoomScale="85" zoomScaleSheetLayoutView="85" workbookViewId="0">
      <pane ySplit="3" topLeftCell="A4" activePane="bottomLeft" state="frozen"/>
      <selection pane="bottomLeft" activeCell="M17" sqref="M17"/>
    </sheetView>
  </sheetViews>
  <sheetFormatPr defaultColWidth="8.875" defaultRowHeight="18.600000000000001" customHeight="1" x14ac:dyDescent="0.15"/>
  <cols>
    <col min="1" max="1" width="13.625" style="140" customWidth="1"/>
    <col min="2" max="5" width="10.625" style="140" customWidth="1"/>
    <col min="6" max="6" width="10.625" style="141" customWidth="1"/>
    <col min="7" max="7" width="10.625" style="140" customWidth="1"/>
    <col min="8" max="8" width="10.625" style="141" customWidth="1"/>
    <col min="9" max="10" width="10.625" style="140" customWidth="1"/>
    <col min="11" max="16384" width="8.875" style="140"/>
  </cols>
  <sheetData>
    <row r="1" spans="1:10" ht="18.600000000000001" customHeight="1" x14ac:dyDescent="0.15">
      <c r="A1" s="139" t="s">
        <v>16</v>
      </c>
    </row>
    <row r="2" spans="1:10" ht="13.5" x14ac:dyDescent="0.15">
      <c r="A2" s="404" t="s">
        <v>120</v>
      </c>
      <c r="B2" s="406" t="s">
        <v>200</v>
      </c>
      <c r="C2" s="142"/>
      <c r="D2" s="143" t="s">
        <v>202</v>
      </c>
      <c r="E2" s="144"/>
      <c r="F2" s="400" t="s">
        <v>87</v>
      </c>
      <c r="G2" s="401"/>
      <c r="H2" s="402" t="s">
        <v>62</v>
      </c>
      <c r="I2" s="403"/>
      <c r="J2" s="145" t="s">
        <v>70</v>
      </c>
    </row>
    <row r="3" spans="1:10" ht="13.5" x14ac:dyDescent="0.15">
      <c r="A3" s="405"/>
      <c r="B3" s="405"/>
      <c r="C3" s="146" t="s">
        <v>205</v>
      </c>
      <c r="D3" s="146" t="s">
        <v>206</v>
      </c>
      <c r="E3" s="146" t="s">
        <v>20</v>
      </c>
      <c r="F3" s="147" t="s">
        <v>208</v>
      </c>
      <c r="G3" s="146" t="s">
        <v>211</v>
      </c>
      <c r="H3" s="147" t="s">
        <v>214</v>
      </c>
      <c r="I3" s="146" t="s">
        <v>211</v>
      </c>
      <c r="J3" s="148" t="s">
        <v>64</v>
      </c>
    </row>
    <row r="4" spans="1:10" ht="18.600000000000001" customHeight="1" x14ac:dyDescent="0.15">
      <c r="A4" s="146" t="s">
        <v>216</v>
      </c>
      <c r="B4" s="149"/>
      <c r="C4" s="149">
        <v>7082</v>
      </c>
      <c r="D4" s="149"/>
      <c r="E4" s="149"/>
      <c r="F4" s="150"/>
      <c r="G4" s="151"/>
      <c r="H4" s="150"/>
      <c r="I4" s="9"/>
      <c r="J4" s="9">
        <v>208.4</v>
      </c>
    </row>
    <row r="5" spans="1:10" ht="18.600000000000001" customHeight="1" x14ac:dyDescent="0.15">
      <c r="A5" s="146" t="s">
        <v>218</v>
      </c>
      <c r="B5" s="149"/>
      <c r="C5" s="149">
        <v>7384</v>
      </c>
      <c r="D5" s="149"/>
      <c r="E5" s="149"/>
      <c r="F5" s="150"/>
      <c r="G5" s="151"/>
      <c r="H5" s="150">
        <f t="shared" ref="H5:H24" si="0">C5-C4</f>
        <v>302</v>
      </c>
      <c r="I5" s="9">
        <v>4.3</v>
      </c>
      <c r="J5" s="9">
        <v>217.3</v>
      </c>
    </row>
    <row r="6" spans="1:10" ht="18.600000000000001" customHeight="1" x14ac:dyDescent="0.15">
      <c r="A6" s="146" t="s">
        <v>219</v>
      </c>
      <c r="B6" s="149"/>
      <c r="C6" s="149">
        <v>7434</v>
      </c>
      <c r="D6" s="149"/>
      <c r="E6" s="149"/>
      <c r="F6" s="150"/>
      <c r="G6" s="151"/>
      <c r="H6" s="150">
        <f t="shared" si="0"/>
        <v>50</v>
      </c>
      <c r="I6" s="9">
        <v>0.7</v>
      </c>
      <c r="J6" s="9">
        <v>218.8</v>
      </c>
    </row>
    <row r="7" spans="1:10" ht="18.600000000000001" customHeight="1" x14ac:dyDescent="0.15">
      <c r="A7" s="146" t="s">
        <v>222</v>
      </c>
      <c r="B7" s="149"/>
      <c r="C7" s="149">
        <v>7510</v>
      </c>
      <c r="D7" s="149"/>
      <c r="E7" s="149"/>
      <c r="F7" s="150"/>
      <c r="G7" s="151"/>
      <c r="H7" s="150">
        <f t="shared" si="0"/>
        <v>76</v>
      </c>
      <c r="I7" s="9">
        <v>1</v>
      </c>
      <c r="J7" s="9">
        <v>221</v>
      </c>
    </row>
    <row r="8" spans="1:10" ht="18.600000000000001" customHeight="1" x14ac:dyDescent="0.15">
      <c r="A8" s="146" t="s">
        <v>225</v>
      </c>
      <c r="B8" s="149"/>
      <c r="C8" s="149">
        <v>7744</v>
      </c>
      <c r="D8" s="149"/>
      <c r="E8" s="149"/>
      <c r="F8" s="150"/>
      <c r="G8" s="151"/>
      <c r="H8" s="150">
        <f t="shared" si="0"/>
        <v>234</v>
      </c>
      <c r="I8" s="9">
        <v>3.1</v>
      </c>
      <c r="J8" s="9">
        <v>227.9</v>
      </c>
    </row>
    <row r="9" spans="1:10" ht="18.600000000000001" customHeight="1" x14ac:dyDescent="0.15">
      <c r="A9" s="146" t="s">
        <v>41</v>
      </c>
      <c r="B9" s="149"/>
      <c r="C9" s="149">
        <v>9355</v>
      </c>
      <c r="D9" s="149"/>
      <c r="E9" s="149"/>
      <c r="F9" s="150"/>
      <c r="G9" s="151"/>
      <c r="H9" s="150">
        <f t="shared" si="0"/>
        <v>1611</v>
      </c>
      <c r="I9" s="9">
        <v>20.8</v>
      </c>
      <c r="J9" s="9">
        <v>275.3</v>
      </c>
    </row>
    <row r="10" spans="1:10" ht="18.600000000000001" customHeight="1" x14ac:dyDescent="0.15">
      <c r="A10" s="146" t="s">
        <v>227</v>
      </c>
      <c r="B10" s="149">
        <v>2125</v>
      </c>
      <c r="C10" s="149">
        <v>9291</v>
      </c>
      <c r="D10" s="149">
        <v>4456</v>
      </c>
      <c r="E10" s="149">
        <v>4835</v>
      </c>
      <c r="F10" s="150"/>
      <c r="G10" s="151"/>
      <c r="H10" s="150">
        <f t="shared" si="0"/>
        <v>-64</v>
      </c>
      <c r="I10" s="151">
        <f t="shared" ref="I10:I24" si="1">ROUND((C10-C9)/C9*100,1)</f>
        <v>-0.7</v>
      </c>
      <c r="J10" s="9">
        <v>273.39999999999998</v>
      </c>
    </row>
    <row r="11" spans="1:10" ht="18.600000000000001" customHeight="1" x14ac:dyDescent="0.15">
      <c r="A11" s="146" t="s">
        <v>230</v>
      </c>
      <c r="B11" s="149">
        <v>2159</v>
      </c>
      <c r="C11" s="149">
        <v>9479</v>
      </c>
      <c r="D11" s="149">
        <v>4563</v>
      </c>
      <c r="E11" s="149">
        <v>4916</v>
      </c>
      <c r="F11" s="150">
        <f t="shared" ref="F11:F24" si="2">B11-B10</f>
        <v>34</v>
      </c>
      <c r="G11" s="151">
        <f t="shared" ref="G11:G24" si="3">ROUND((B11-B10)/B10*100,1)</f>
        <v>1.6</v>
      </c>
      <c r="H11" s="150">
        <f t="shared" si="0"/>
        <v>188</v>
      </c>
      <c r="I11" s="151">
        <f t="shared" si="1"/>
        <v>2</v>
      </c>
      <c r="J11" s="9">
        <v>279</v>
      </c>
    </row>
    <row r="12" spans="1:10" ht="18.600000000000001" customHeight="1" x14ac:dyDescent="0.15">
      <c r="A12" s="146" t="s">
        <v>234</v>
      </c>
      <c r="B12" s="149">
        <v>2209</v>
      </c>
      <c r="C12" s="149">
        <v>9324</v>
      </c>
      <c r="D12" s="149">
        <v>4500</v>
      </c>
      <c r="E12" s="149">
        <v>4824</v>
      </c>
      <c r="F12" s="150">
        <f t="shared" si="2"/>
        <v>50</v>
      </c>
      <c r="G12" s="151">
        <f t="shared" si="3"/>
        <v>2.2999999999999998</v>
      </c>
      <c r="H12" s="150">
        <f t="shared" si="0"/>
        <v>-155</v>
      </c>
      <c r="I12" s="151">
        <f t="shared" si="1"/>
        <v>-1.6</v>
      </c>
      <c r="J12" s="9">
        <v>274.39999999999998</v>
      </c>
    </row>
    <row r="13" spans="1:10" ht="18.600000000000001" customHeight="1" x14ac:dyDescent="0.15">
      <c r="A13" s="146" t="s">
        <v>103</v>
      </c>
      <c r="B13" s="149">
        <v>2352</v>
      </c>
      <c r="C13" s="149">
        <v>9387</v>
      </c>
      <c r="D13" s="149">
        <v>4526</v>
      </c>
      <c r="E13" s="149">
        <v>4861</v>
      </c>
      <c r="F13" s="150">
        <f t="shared" si="2"/>
        <v>143</v>
      </c>
      <c r="G13" s="151">
        <f t="shared" si="3"/>
        <v>6.5</v>
      </c>
      <c r="H13" s="150">
        <f t="shared" si="0"/>
        <v>63</v>
      </c>
      <c r="I13" s="151">
        <f t="shared" si="1"/>
        <v>0.7</v>
      </c>
      <c r="J13" s="9">
        <v>276.3</v>
      </c>
    </row>
    <row r="14" spans="1:10" ht="18.600000000000001" customHeight="1" x14ac:dyDescent="0.15">
      <c r="A14" s="146" t="s">
        <v>235</v>
      </c>
      <c r="B14" s="149">
        <v>4077</v>
      </c>
      <c r="C14" s="149">
        <v>14884</v>
      </c>
      <c r="D14" s="149">
        <v>7230</v>
      </c>
      <c r="E14" s="149">
        <v>7654</v>
      </c>
      <c r="F14" s="150">
        <f t="shared" si="2"/>
        <v>1725</v>
      </c>
      <c r="G14" s="151">
        <f t="shared" si="3"/>
        <v>73.3</v>
      </c>
      <c r="H14" s="150">
        <f t="shared" si="0"/>
        <v>5497</v>
      </c>
      <c r="I14" s="151">
        <f t="shared" si="1"/>
        <v>58.6</v>
      </c>
      <c r="J14" s="9">
        <v>483</v>
      </c>
    </row>
    <row r="15" spans="1:10" ht="18.600000000000001" customHeight="1" x14ac:dyDescent="0.15">
      <c r="A15" s="146" t="s">
        <v>229</v>
      </c>
      <c r="B15" s="149">
        <v>5655</v>
      </c>
      <c r="C15" s="149">
        <v>20604</v>
      </c>
      <c r="D15" s="149">
        <v>10004</v>
      </c>
      <c r="E15" s="149">
        <v>10600</v>
      </c>
      <c r="F15" s="150">
        <f t="shared" si="2"/>
        <v>1578</v>
      </c>
      <c r="G15" s="151">
        <f t="shared" si="3"/>
        <v>38.700000000000003</v>
      </c>
      <c r="H15" s="150">
        <f t="shared" si="0"/>
        <v>5720</v>
      </c>
      <c r="I15" s="151">
        <f t="shared" si="1"/>
        <v>38.4</v>
      </c>
      <c r="J15" s="9">
        <v>606.4</v>
      </c>
    </row>
    <row r="16" spans="1:10" ht="18.600000000000001" customHeight="1" x14ac:dyDescent="0.15">
      <c r="A16" s="146" t="s">
        <v>19</v>
      </c>
      <c r="B16" s="149">
        <v>6811</v>
      </c>
      <c r="C16" s="149">
        <v>24252</v>
      </c>
      <c r="D16" s="149">
        <v>11785</v>
      </c>
      <c r="E16" s="149">
        <v>12467</v>
      </c>
      <c r="F16" s="150">
        <f t="shared" si="2"/>
        <v>1156</v>
      </c>
      <c r="G16" s="151">
        <f t="shared" si="3"/>
        <v>20.399999999999999</v>
      </c>
      <c r="H16" s="150">
        <f t="shared" si="0"/>
        <v>3648</v>
      </c>
      <c r="I16" s="151">
        <f t="shared" si="1"/>
        <v>17.7</v>
      </c>
      <c r="J16" s="9">
        <v>713.7</v>
      </c>
    </row>
    <row r="17" spans="1:11" ht="18.600000000000001" customHeight="1" x14ac:dyDescent="0.15">
      <c r="A17" s="146" t="s">
        <v>236</v>
      </c>
      <c r="B17" s="149">
        <v>7362</v>
      </c>
      <c r="C17" s="149">
        <v>25346</v>
      </c>
      <c r="D17" s="149">
        <v>12264</v>
      </c>
      <c r="E17" s="149">
        <v>13082</v>
      </c>
      <c r="F17" s="150">
        <f t="shared" si="2"/>
        <v>551</v>
      </c>
      <c r="G17" s="151">
        <f t="shared" si="3"/>
        <v>8.1</v>
      </c>
      <c r="H17" s="150">
        <f t="shared" si="0"/>
        <v>1094</v>
      </c>
      <c r="I17" s="151">
        <f t="shared" si="1"/>
        <v>4.5</v>
      </c>
      <c r="J17" s="9">
        <v>745.9</v>
      </c>
    </row>
    <row r="18" spans="1:11" ht="18.600000000000001" customHeight="1" x14ac:dyDescent="0.15">
      <c r="A18" s="146" t="s">
        <v>237</v>
      </c>
      <c r="B18" s="149">
        <v>7800</v>
      </c>
      <c r="C18" s="149">
        <v>25263</v>
      </c>
      <c r="D18" s="149">
        <v>12146</v>
      </c>
      <c r="E18" s="149">
        <v>13117</v>
      </c>
      <c r="F18" s="150">
        <f t="shared" si="2"/>
        <v>438</v>
      </c>
      <c r="G18" s="151">
        <f t="shared" si="3"/>
        <v>5.9</v>
      </c>
      <c r="H18" s="150">
        <f t="shared" si="0"/>
        <v>-83</v>
      </c>
      <c r="I18" s="151">
        <f t="shared" si="1"/>
        <v>-0.3</v>
      </c>
      <c r="J18" s="9">
        <v>753.9</v>
      </c>
    </row>
    <row r="19" spans="1:11" ht="18.600000000000001" customHeight="1" x14ac:dyDescent="0.15">
      <c r="A19" s="146" t="s">
        <v>238</v>
      </c>
      <c r="B19" s="149">
        <v>8269</v>
      </c>
      <c r="C19" s="149">
        <v>24953</v>
      </c>
      <c r="D19" s="149">
        <v>12046</v>
      </c>
      <c r="E19" s="149">
        <v>12907</v>
      </c>
      <c r="F19" s="150">
        <f t="shared" si="2"/>
        <v>469</v>
      </c>
      <c r="G19" s="151">
        <f t="shared" si="3"/>
        <v>6</v>
      </c>
      <c r="H19" s="150">
        <f t="shared" si="0"/>
        <v>-310</v>
      </c>
      <c r="I19" s="151">
        <f t="shared" si="1"/>
        <v>-1.2</v>
      </c>
      <c r="J19" s="9">
        <v>744.6</v>
      </c>
    </row>
    <row r="20" spans="1:11" ht="18.600000000000001" customHeight="1" x14ac:dyDescent="0.15">
      <c r="A20" s="146" t="s">
        <v>239</v>
      </c>
      <c r="B20" s="149">
        <v>8985</v>
      </c>
      <c r="C20" s="149">
        <v>25392</v>
      </c>
      <c r="D20" s="149">
        <v>12230</v>
      </c>
      <c r="E20" s="149">
        <v>13162</v>
      </c>
      <c r="F20" s="150">
        <f t="shared" si="2"/>
        <v>716</v>
      </c>
      <c r="G20" s="151">
        <f t="shared" si="3"/>
        <v>8.6999999999999993</v>
      </c>
      <c r="H20" s="150">
        <f t="shared" si="0"/>
        <v>439</v>
      </c>
      <c r="I20" s="151">
        <f t="shared" si="1"/>
        <v>1.8</v>
      </c>
      <c r="J20" s="9">
        <v>757.7</v>
      </c>
      <c r="K20" s="140" t="s">
        <v>240</v>
      </c>
    </row>
    <row r="21" spans="1:11" ht="18.600000000000001" customHeight="1" x14ac:dyDescent="0.15">
      <c r="A21" s="146" t="s">
        <v>91</v>
      </c>
      <c r="B21" s="149">
        <v>9211</v>
      </c>
      <c r="C21" s="149">
        <v>25103</v>
      </c>
      <c r="D21" s="149">
        <v>12069</v>
      </c>
      <c r="E21" s="149">
        <v>13034</v>
      </c>
      <c r="F21" s="150">
        <f t="shared" si="2"/>
        <v>226</v>
      </c>
      <c r="G21" s="151">
        <f t="shared" si="3"/>
        <v>2.5</v>
      </c>
      <c r="H21" s="150">
        <f t="shared" si="0"/>
        <v>-289</v>
      </c>
      <c r="I21" s="151">
        <f t="shared" si="1"/>
        <v>-1.1000000000000001</v>
      </c>
      <c r="J21" s="9">
        <f>C21/33.62</f>
        <v>746.66864961332544</v>
      </c>
      <c r="K21" s="140" t="s">
        <v>73</v>
      </c>
    </row>
    <row r="22" spans="1:11" ht="18.600000000000001" customHeight="1" x14ac:dyDescent="0.15">
      <c r="A22" s="146" t="s">
        <v>242</v>
      </c>
      <c r="B22" s="149">
        <v>9291</v>
      </c>
      <c r="C22" s="149">
        <v>24533</v>
      </c>
      <c r="D22" s="149">
        <v>11808</v>
      </c>
      <c r="E22" s="149">
        <v>12725</v>
      </c>
      <c r="F22" s="150">
        <f t="shared" si="2"/>
        <v>80</v>
      </c>
      <c r="G22" s="151">
        <f t="shared" si="3"/>
        <v>0.9</v>
      </c>
      <c r="H22" s="150">
        <f t="shared" si="0"/>
        <v>-570</v>
      </c>
      <c r="I22" s="151">
        <f t="shared" si="1"/>
        <v>-2.2999999999999998</v>
      </c>
      <c r="J22" s="9">
        <f>C22/33.62</f>
        <v>729.71445568114223</v>
      </c>
    </row>
    <row r="23" spans="1:11" ht="18.600000000000001" customHeight="1" x14ac:dyDescent="0.15">
      <c r="A23" s="146" t="s">
        <v>243</v>
      </c>
      <c r="B23" s="149">
        <v>9430</v>
      </c>
      <c r="C23" s="149">
        <v>23755</v>
      </c>
      <c r="D23" s="149">
        <v>11460</v>
      </c>
      <c r="E23" s="149">
        <v>12295</v>
      </c>
      <c r="F23" s="150">
        <f t="shared" si="2"/>
        <v>139</v>
      </c>
      <c r="G23" s="151">
        <f t="shared" si="3"/>
        <v>1.5</v>
      </c>
      <c r="H23" s="150">
        <f t="shared" si="0"/>
        <v>-778</v>
      </c>
      <c r="I23" s="151">
        <f t="shared" si="1"/>
        <v>-3.2</v>
      </c>
      <c r="J23" s="9">
        <f>C23/33.76</f>
        <v>703.64336492891005</v>
      </c>
      <c r="K23" s="140" t="s">
        <v>57</v>
      </c>
    </row>
    <row r="24" spans="1:11" ht="18.600000000000001" customHeight="1" x14ac:dyDescent="0.15">
      <c r="A24" s="146" t="s">
        <v>296</v>
      </c>
      <c r="B24" s="149">
        <v>9422</v>
      </c>
      <c r="C24" s="149">
        <v>22834</v>
      </c>
      <c r="D24" s="149">
        <v>10958</v>
      </c>
      <c r="E24" s="149">
        <v>11876</v>
      </c>
      <c r="F24" s="150">
        <f t="shared" si="2"/>
        <v>-8</v>
      </c>
      <c r="G24" s="151">
        <f t="shared" si="3"/>
        <v>-0.1</v>
      </c>
      <c r="H24" s="150">
        <f t="shared" si="0"/>
        <v>-921</v>
      </c>
      <c r="I24" s="151">
        <f t="shared" si="1"/>
        <v>-3.9</v>
      </c>
      <c r="J24" s="9">
        <f>C24/33.76</f>
        <v>676.36255924170621</v>
      </c>
      <c r="K24" s="140" t="s">
        <v>57</v>
      </c>
    </row>
    <row r="25" spans="1:11" ht="18.600000000000001" customHeight="1" x14ac:dyDescent="0.15">
      <c r="A25" s="140" t="s">
        <v>245</v>
      </c>
      <c r="B25" s="152"/>
      <c r="C25" s="152"/>
      <c r="D25" s="153"/>
      <c r="E25" s="153"/>
      <c r="F25" s="154"/>
      <c r="G25" s="155"/>
      <c r="H25" s="154"/>
      <c r="I25" s="156"/>
      <c r="J25" s="155"/>
    </row>
    <row r="26" spans="1:11" ht="18.600000000000001" customHeight="1" x14ac:dyDescent="0.15">
      <c r="A26" s="140" t="s">
        <v>12</v>
      </c>
    </row>
  </sheetData>
  <mergeCells count="4">
    <mergeCell ref="F2:G2"/>
    <mergeCell ref="H2:I2"/>
    <mergeCell ref="A2:A3"/>
    <mergeCell ref="B2:B3"/>
  </mergeCells>
  <phoneticPr fontId="8"/>
  <pageMargins left="0.39370078740157483" right="0.39370078740157483" top="0.39370078740157483" bottom="0.39370078740157483" header="0.3" footer="0.23622047244094488"/>
  <pageSetup paperSize="9" orientation="landscape" r:id="rId1"/>
  <headerFooter scaleWithDoc="0" alignWithMargins="0">
    <oddFooter>&amp;C- &amp;P -</oddFooter>
    <firstFooter>&amp;C&amp;10 1</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68"/>
  <sheetViews>
    <sheetView view="pageBreakPreview" topLeftCell="A21" zoomScale="85" zoomScaleSheetLayoutView="85" workbookViewId="0">
      <selection activeCell="A47" sqref="A47:XFD66"/>
    </sheetView>
  </sheetViews>
  <sheetFormatPr defaultColWidth="8.875" defaultRowHeight="13.5" x14ac:dyDescent="0.15"/>
  <cols>
    <col min="1" max="1" width="10.625" style="158" customWidth="1"/>
    <col min="2" max="19" width="7.875" style="158" customWidth="1"/>
    <col min="20" max="20" width="3.375" style="158" customWidth="1"/>
    <col min="21" max="16384" width="8.875" style="158"/>
  </cols>
  <sheetData>
    <row r="1" spans="1:19" x14ac:dyDescent="0.15">
      <c r="A1" s="157" t="s">
        <v>27</v>
      </c>
    </row>
    <row r="2" spans="1:19" x14ac:dyDescent="0.15">
      <c r="A2" s="409" t="s">
        <v>246</v>
      </c>
      <c r="B2" s="410" t="s">
        <v>247</v>
      </c>
      <c r="C2" s="411"/>
      <c r="D2" s="411"/>
      <c r="E2" s="412"/>
      <c r="F2" s="410" t="s">
        <v>248</v>
      </c>
      <c r="G2" s="411"/>
      <c r="H2" s="411"/>
      <c r="I2" s="412"/>
      <c r="J2" s="410" t="s">
        <v>130</v>
      </c>
      <c r="K2" s="412"/>
      <c r="L2" s="410" t="s">
        <v>250</v>
      </c>
      <c r="M2" s="412"/>
      <c r="N2" s="410" t="s">
        <v>252</v>
      </c>
      <c r="O2" s="412"/>
      <c r="P2" s="410" t="s">
        <v>255</v>
      </c>
      <c r="Q2" s="412"/>
      <c r="R2" s="407" t="s">
        <v>256</v>
      </c>
      <c r="S2" s="407" t="s">
        <v>257</v>
      </c>
    </row>
    <row r="3" spans="1:19" s="160" customFormat="1" x14ac:dyDescent="0.15">
      <c r="A3" s="408"/>
      <c r="B3" s="159" t="s">
        <v>258</v>
      </c>
      <c r="C3" s="159" t="s">
        <v>206</v>
      </c>
      <c r="D3" s="159" t="s">
        <v>20</v>
      </c>
      <c r="E3" s="159" t="s">
        <v>260</v>
      </c>
      <c r="F3" s="159" t="s">
        <v>258</v>
      </c>
      <c r="G3" s="159" t="s">
        <v>206</v>
      </c>
      <c r="H3" s="159" t="s">
        <v>20</v>
      </c>
      <c r="I3" s="159" t="s">
        <v>260</v>
      </c>
      <c r="J3" s="159" t="s">
        <v>263</v>
      </c>
      <c r="K3" s="159" t="s">
        <v>260</v>
      </c>
      <c r="L3" s="159" t="s">
        <v>263</v>
      </c>
      <c r="M3" s="159" t="s">
        <v>260</v>
      </c>
      <c r="N3" s="159" t="s">
        <v>263</v>
      </c>
      <c r="O3" s="159" t="s">
        <v>260</v>
      </c>
      <c r="P3" s="159" t="s">
        <v>263</v>
      </c>
      <c r="Q3" s="159" t="s">
        <v>260</v>
      </c>
      <c r="R3" s="408"/>
      <c r="S3" s="408"/>
    </row>
    <row r="4" spans="1:19" ht="15.75" hidden="1" customHeight="1" x14ac:dyDescent="0.15">
      <c r="A4" s="381" t="s">
        <v>9</v>
      </c>
      <c r="B4" s="162">
        <f t="shared" ref="B4:B13" si="0">SUM(C4:D4)</f>
        <v>209</v>
      </c>
      <c r="C4" s="162">
        <v>109</v>
      </c>
      <c r="D4" s="162">
        <v>100</v>
      </c>
      <c r="E4" s="163">
        <f>B4/25878*1000</f>
        <v>8.0763582966226135</v>
      </c>
      <c r="F4" s="162">
        <f t="shared" ref="F4:F13" si="1">SUM(G4:H4)</f>
        <v>185</v>
      </c>
      <c r="G4" s="162">
        <v>101</v>
      </c>
      <c r="H4" s="162">
        <v>84</v>
      </c>
      <c r="I4" s="163">
        <f>F4/25878*1000</f>
        <v>7.1489295927042278</v>
      </c>
      <c r="J4" s="162">
        <f t="shared" ref="J4:J31" si="2">B4-F4</f>
        <v>24</v>
      </c>
      <c r="K4" s="163">
        <f>J4/25878*1000</f>
        <v>0.92742870391838628</v>
      </c>
      <c r="L4" s="162"/>
      <c r="M4" s="163">
        <f t="shared" ref="M4:M31" si="3">L4/B4*1000</f>
        <v>0</v>
      </c>
      <c r="N4" s="162"/>
      <c r="O4" s="163">
        <f t="shared" ref="O4:O31" si="4">N4/B4*1000</f>
        <v>0</v>
      </c>
      <c r="P4" s="162">
        <v>1</v>
      </c>
      <c r="Q4" s="163">
        <f t="shared" ref="Q4:Q31" si="5">P4/(B4+P4)*1000</f>
        <v>4.7619047619047628</v>
      </c>
      <c r="R4" s="162">
        <v>131</v>
      </c>
      <c r="S4" s="162">
        <v>43</v>
      </c>
    </row>
    <row r="5" spans="1:19" ht="15.75" hidden="1" customHeight="1" x14ac:dyDescent="0.15">
      <c r="A5" s="381" t="s">
        <v>265</v>
      </c>
      <c r="B5" s="162">
        <f t="shared" si="0"/>
        <v>223</v>
      </c>
      <c r="C5" s="162">
        <v>106</v>
      </c>
      <c r="D5" s="162">
        <v>117</v>
      </c>
      <c r="E5" s="163">
        <f>B5/26038*1000</f>
        <v>8.5644058683462632</v>
      </c>
      <c r="F5" s="162">
        <f t="shared" si="1"/>
        <v>161</v>
      </c>
      <c r="G5" s="162">
        <v>85</v>
      </c>
      <c r="H5" s="162">
        <v>76</v>
      </c>
      <c r="I5" s="163">
        <f>F5/26038*1000</f>
        <v>6.1832706045011134</v>
      </c>
      <c r="J5" s="162">
        <f t="shared" si="2"/>
        <v>62</v>
      </c>
      <c r="K5" s="163">
        <f>J5/26038*1000</f>
        <v>2.3811352638451493</v>
      </c>
      <c r="L5" s="162"/>
      <c r="M5" s="163">
        <f t="shared" si="3"/>
        <v>0</v>
      </c>
      <c r="N5" s="162">
        <v>1</v>
      </c>
      <c r="O5" s="163">
        <f t="shared" si="4"/>
        <v>4.4843049327354256</v>
      </c>
      <c r="P5" s="162">
        <v>3</v>
      </c>
      <c r="Q5" s="163">
        <f t="shared" si="5"/>
        <v>13.274336283185841</v>
      </c>
      <c r="R5" s="162">
        <v>135</v>
      </c>
      <c r="S5" s="162">
        <v>36</v>
      </c>
    </row>
    <row r="6" spans="1:19" ht="15.75" hidden="1" customHeight="1" x14ac:dyDescent="0.15">
      <c r="A6" s="381" t="s">
        <v>266</v>
      </c>
      <c r="B6" s="162">
        <f t="shared" si="0"/>
        <v>218</v>
      </c>
      <c r="C6" s="162">
        <v>117</v>
      </c>
      <c r="D6" s="162">
        <v>101</v>
      </c>
      <c r="E6" s="163">
        <f t="shared" ref="E6:E16" si="6">B6/26209*1000</f>
        <v>8.3177534434736167</v>
      </c>
      <c r="F6" s="162">
        <f t="shared" si="1"/>
        <v>206</v>
      </c>
      <c r="G6" s="162">
        <v>99</v>
      </c>
      <c r="H6" s="162">
        <v>107</v>
      </c>
      <c r="I6" s="163">
        <f t="shared" ref="I6:I16" si="7">F6/26209*1000</f>
        <v>7.8598954557594727</v>
      </c>
      <c r="J6" s="162">
        <f t="shared" si="2"/>
        <v>12</v>
      </c>
      <c r="K6" s="163">
        <f t="shared" ref="K6:K16" si="8">J6/26209*1000</f>
        <v>0.45785798771414399</v>
      </c>
      <c r="L6" s="162"/>
      <c r="M6" s="163">
        <f t="shared" si="3"/>
        <v>0</v>
      </c>
      <c r="N6" s="162"/>
      <c r="O6" s="163">
        <f t="shared" si="4"/>
        <v>0</v>
      </c>
      <c r="P6" s="162">
        <v>3</v>
      </c>
      <c r="Q6" s="163">
        <f t="shared" si="5"/>
        <v>13.574660633484163</v>
      </c>
      <c r="R6" s="162">
        <v>116</v>
      </c>
      <c r="S6" s="162">
        <v>47</v>
      </c>
    </row>
    <row r="7" spans="1:19" ht="15.75" hidden="1" customHeight="1" x14ac:dyDescent="0.15">
      <c r="A7" s="381" t="s">
        <v>268</v>
      </c>
      <c r="B7" s="162">
        <f t="shared" si="0"/>
        <v>218</v>
      </c>
      <c r="C7" s="162">
        <v>110</v>
      </c>
      <c r="D7" s="162">
        <v>108</v>
      </c>
      <c r="E7" s="163">
        <f t="shared" si="6"/>
        <v>8.3177534434736167</v>
      </c>
      <c r="F7" s="162">
        <f t="shared" si="1"/>
        <v>204</v>
      </c>
      <c r="G7" s="162">
        <v>99</v>
      </c>
      <c r="H7" s="162">
        <v>105</v>
      </c>
      <c r="I7" s="163">
        <f t="shared" si="7"/>
        <v>7.7835857911404487</v>
      </c>
      <c r="J7" s="162">
        <f t="shared" si="2"/>
        <v>14</v>
      </c>
      <c r="K7" s="163">
        <f t="shared" si="8"/>
        <v>0.53416765233316799</v>
      </c>
      <c r="L7" s="162"/>
      <c r="M7" s="163">
        <f t="shared" si="3"/>
        <v>0</v>
      </c>
      <c r="N7" s="162"/>
      <c r="O7" s="163">
        <f t="shared" si="4"/>
        <v>0</v>
      </c>
      <c r="P7" s="162"/>
      <c r="Q7" s="163">
        <f t="shared" si="5"/>
        <v>0</v>
      </c>
      <c r="R7" s="162">
        <v>113</v>
      </c>
      <c r="S7" s="162">
        <v>43</v>
      </c>
    </row>
    <row r="8" spans="1:19" ht="15.75" hidden="1" customHeight="1" x14ac:dyDescent="0.15">
      <c r="A8" s="381" t="s">
        <v>239</v>
      </c>
      <c r="B8" s="162">
        <f t="shared" si="0"/>
        <v>224</v>
      </c>
      <c r="C8" s="162">
        <v>115</v>
      </c>
      <c r="D8" s="162">
        <v>109</v>
      </c>
      <c r="E8" s="163">
        <f t="shared" si="6"/>
        <v>8.5466824373306878</v>
      </c>
      <c r="F8" s="162">
        <f t="shared" si="1"/>
        <v>175</v>
      </c>
      <c r="G8" s="162">
        <v>105</v>
      </c>
      <c r="H8" s="162">
        <v>70</v>
      </c>
      <c r="I8" s="163">
        <f t="shared" si="7"/>
        <v>6.6770956541646003</v>
      </c>
      <c r="J8" s="162">
        <f t="shared" si="2"/>
        <v>49</v>
      </c>
      <c r="K8" s="163">
        <f t="shared" si="8"/>
        <v>1.8695867831660882</v>
      </c>
      <c r="L8" s="162"/>
      <c r="M8" s="163">
        <f t="shared" si="3"/>
        <v>0</v>
      </c>
      <c r="N8" s="162"/>
      <c r="O8" s="163">
        <f t="shared" si="4"/>
        <v>0</v>
      </c>
      <c r="P8" s="162">
        <v>1</v>
      </c>
      <c r="Q8" s="163">
        <f t="shared" si="5"/>
        <v>4.4444444444444446</v>
      </c>
      <c r="R8" s="162">
        <v>121</v>
      </c>
      <c r="S8" s="162">
        <v>40</v>
      </c>
    </row>
    <row r="9" spans="1:19" ht="15.75" hidden="1" customHeight="1" x14ac:dyDescent="0.15">
      <c r="A9" s="381" t="s">
        <v>106</v>
      </c>
      <c r="B9" s="162">
        <f t="shared" si="0"/>
        <v>249</v>
      </c>
      <c r="C9" s="162">
        <v>133</v>
      </c>
      <c r="D9" s="162">
        <v>116</v>
      </c>
      <c r="E9" s="163">
        <f t="shared" si="6"/>
        <v>9.5005532450684882</v>
      </c>
      <c r="F9" s="162">
        <f t="shared" si="1"/>
        <v>199</v>
      </c>
      <c r="G9" s="162">
        <v>106</v>
      </c>
      <c r="H9" s="162">
        <v>93</v>
      </c>
      <c r="I9" s="163">
        <f t="shared" si="7"/>
        <v>7.5928116295928882</v>
      </c>
      <c r="J9" s="162">
        <f t="shared" si="2"/>
        <v>50</v>
      </c>
      <c r="K9" s="163">
        <f t="shared" si="8"/>
        <v>1.9077416154756002</v>
      </c>
      <c r="L9" s="162"/>
      <c r="M9" s="163">
        <f t="shared" si="3"/>
        <v>0</v>
      </c>
      <c r="N9" s="162">
        <v>1</v>
      </c>
      <c r="O9" s="163">
        <f t="shared" si="4"/>
        <v>4.0160642570281118</v>
      </c>
      <c r="P9" s="162">
        <v>4</v>
      </c>
      <c r="Q9" s="163">
        <f t="shared" si="5"/>
        <v>15.810276679841897</v>
      </c>
      <c r="R9" s="162">
        <v>123</v>
      </c>
      <c r="S9" s="162">
        <v>49</v>
      </c>
    </row>
    <row r="10" spans="1:19" ht="15.75" hidden="1" customHeight="1" x14ac:dyDescent="0.15">
      <c r="A10" s="381" t="s">
        <v>269</v>
      </c>
      <c r="B10" s="162">
        <f t="shared" si="0"/>
        <v>245</v>
      </c>
      <c r="C10" s="162">
        <v>130</v>
      </c>
      <c r="D10" s="162">
        <v>115</v>
      </c>
      <c r="E10" s="163">
        <f t="shared" si="6"/>
        <v>9.3479339158304402</v>
      </c>
      <c r="F10" s="162">
        <f t="shared" si="1"/>
        <v>197</v>
      </c>
      <c r="G10" s="162">
        <v>98</v>
      </c>
      <c r="H10" s="162">
        <v>99</v>
      </c>
      <c r="I10" s="163">
        <f t="shared" si="7"/>
        <v>7.5165019649738642</v>
      </c>
      <c r="J10" s="162">
        <f t="shared" si="2"/>
        <v>48</v>
      </c>
      <c r="K10" s="163">
        <f t="shared" si="8"/>
        <v>1.831431950856576</v>
      </c>
      <c r="L10" s="162">
        <v>1</v>
      </c>
      <c r="M10" s="163">
        <f t="shared" si="3"/>
        <v>4.0816326530612246</v>
      </c>
      <c r="N10" s="162">
        <v>2</v>
      </c>
      <c r="O10" s="163">
        <f t="shared" si="4"/>
        <v>8.1632653061224492</v>
      </c>
      <c r="P10" s="162"/>
      <c r="Q10" s="163">
        <f t="shared" si="5"/>
        <v>0</v>
      </c>
      <c r="R10" s="162">
        <v>140</v>
      </c>
      <c r="S10" s="162">
        <v>49</v>
      </c>
    </row>
    <row r="11" spans="1:19" ht="15.75" hidden="1" customHeight="1" x14ac:dyDescent="0.15">
      <c r="A11" s="381" t="s">
        <v>272</v>
      </c>
      <c r="B11" s="162">
        <f t="shared" si="0"/>
        <v>204</v>
      </c>
      <c r="C11" s="162">
        <v>101</v>
      </c>
      <c r="D11" s="162">
        <v>103</v>
      </c>
      <c r="E11" s="163">
        <f t="shared" si="6"/>
        <v>7.7835857911404487</v>
      </c>
      <c r="F11" s="162">
        <f t="shared" si="1"/>
        <v>211</v>
      </c>
      <c r="G11" s="162">
        <v>108</v>
      </c>
      <c r="H11" s="162">
        <v>103</v>
      </c>
      <c r="I11" s="163">
        <f t="shared" si="7"/>
        <v>8.0506696173070313</v>
      </c>
      <c r="J11" s="164">
        <f t="shared" si="2"/>
        <v>-7</v>
      </c>
      <c r="K11" s="165">
        <f t="shared" si="8"/>
        <v>-0.26708382616658399</v>
      </c>
      <c r="L11" s="162"/>
      <c r="M11" s="163">
        <f t="shared" si="3"/>
        <v>0</v>
      </c>
      <c r="N11" s="162"/>
      <c r="O11" s="163">
        <f t="shared" si="4"/>
        <v>0</v>
      </c>
      <c r="P11" s="162">
        <v>1</v>
      </c>
      <c r="Q11" s="163">
        <f t="shared" si="5"/>
        <v>4.8780487804878048</v>
      </c>
      <c r="R11" s="162">
        <v>128</v>
      </c>
      <c r="S11" s="162">
        <v>58</v>
      </c>
    </row>
    <row r="12" spans="1:19" ht="15.75" customHeight="1" x14ac:dyDescent="0.15">
      <c r="A12" s="381" t="s">
        <v>274</v>
      </c>
      <c r="B12" s="162">
        <f t="shared" si="0"/>
        <v>214</v>
      </c>
      <c r="C12" s="162">
        <v>107</v>
      </c>
      <c r="D12" s="162">
        <v>107</v>
      </c>
      <c r="E12" s="163">
        <f t="shared" si="6"/>
        <v>8.1651341142355687</v>
      </c>
      <c r="F12" s="162">
        <f t="shared" si="1"/>
        <v>187</v>
      </c>
      <c r="G12" s="162">
        <v>107</v>
      </c>
      <c r="H12" s="162">
        <v>80</v>
      </c>
      <c r="I12" s="163">
        <f t="shared" si="7"/>
        <v>7.1349536418787443</v>
      </c>
      <c r="J12" s="162">
        <f t="shared" si="2"/>
        <v>27</v>
      </c>
      <c r="K12" s="163">
        <f t="shared" si="8"/>
        <v>1.030180472356824</v>
      </c>
      <c r="L12" s="162"/>
      <c r="M12" s="163">
        <f t="shared" si="3"/>
        <v>0</v>
      </c>
      <c r="N12" s="162"/>
      <c r="O12" s="163">
        <f t="shared" si="4"/>
        <v>0</v>
      </c>
      <c r="P12" s="162"/>
      <c r="Q12" s="163">
        <f t="shared" si="5"/>
        <v>0</v>
      </c>
      <c r="R12" s="162">
        <v>110</v>
      </c>
      <c r="S12" s="162">
        <v>60</v>
      </c>
    </row>
    <row r="13" spans="1:19" ht="15.75" customHeight="1" x14ac:dyDescent="0.15">
      <c r="A13" s="381" t="s">
        <v>91</v>
      </c>
      <c r="B13" s="162">
        <f t="shared" si="0"/>
        <v>205</v>
      </c>
      <c r="C13" s="162">
        <v>91</v>
      </c>
      <c r="D13" s="162">
        <v>114</v>
      </c>
      <c r="E13" s="163">
        <f t="shared" si="6"/>
        <v>7.8217406234499611</v>
      </c>
      <c r="F13" s="162">
        <f t="shared" si="1"/>
        <v>205</v>
      </c>
      <c r="G13" s="162">
        <v>114</v>
      </c>
      <c r="H13" s="162">
        <v>91</v>
      </c>
      <c r="I13" s="163">
        <f t="shared" si="7"/>
        <v>7.8217406234499611</v>
      </c>
      <c r="J13" s="162">
        <f t="shared" si="2"/>
        <v>0</v>
      </c>
      <c r="K13" s="163">
        <f t="shared" si="8"/>
        <v>0</v>
      </c>
      <c r="L13" s="162"/>
      <c r="M13" s="163">
        <f t="shared" si="3"/>
        <v>0</v>
      </c>
      <c r="N13" s="162"/>
      <c r="O13" s="163">
        <f t="shared" si="4"/>
        <v>0</v>
      </c>
      <c r="P13" s="162"/>
      <c r="Q13" s="163">
        <f t="shared" si="5"/>
        <v>0</v>
      </c>
      <c r="R13" s="162">
        <v>108</v>
      </c>
      <c r="S13" s="162">
        <v>42</v>
      </c>
    </row>
    <row r="14" spans="1:19" ht="15.75" customHeight="1" x14ac:dyDescent="0.15">
      <c r="A14" s="381" t="s">
        <v>275</v>
      </c>
      <c r="B14" s="162">
        <v>197</v>
      </c>
      <c r="C14" s="162">
        <v>97</v>
      </c>
      <c r="D14" s="162">
        <v>100</v>
      </c>
      <c r="E14" s="163">
        <f t="shared" si="6"/>
        <v>7.5165019649738642</v>
      </c>
      <c r="F14" s="162">
        <v>214</v>
      </c>
      <c r="G14" s="162">
        <v>117</v>
      </c>
      <c r="H14" s="162">
        <v>97</v>
      </c>
      <c r="I14" s="163">
        <f t="shared" si="7"/>
        <v>8.1651341142355687</v>
      </c>
      <c r="J14" s="164">
        <f t="shared" si="2"/>
        <v>-17</v>
      </c>
      <c r="K14" s="165">
        <f t="shared" si="8"/>
        <v>-0.64863214926170398</v>
      </c>
      <c r="L14" s="162"/>
      <c r="M14" s="163">
        <f t="shared" si="3"/>
        <v>0</v>
      </c>
      <c r="N14" s="162"/>
      <c r="O14" s="163">
        <f t="shared" si="4"/>
        <v>0</v>
      </c>
      <c r="P14" s="162">
        <v>2</v>
      </c>
      <c r="Q14" s="163">
        <f t="shared" si="5"/>
        <v>10.050251256281408</v>
      </c>
      <c r="R14" s="162">
        <v>124</v>
      </c>
      <c r="S14" s="162">
        <v>52</v>
      </c>
    </row>
    <row r="15" spans="1:19" ht="15.75" customHeight="1" x14ac:dyDescent="0.15">
      <c r="A15" s="381" t="s">
        <v>92</v>
      </c>
      <c r="B15" s="162">
        <v>233</v>
      </c>
      <c r="C15" s="162">
        <v>116</v>
      </c>
      <c r="D15" s="162">
        <v>117</v>
      </c>
      <c r="E15" s="163">
        <f t="shared" si="6"/>
        <v>8.8900759281162962</v>
      </c>
      <c r="F15" s="162">
        <v>230</v>
      </c>
      <c r="G15" s="162">
        <v>134</v>
      </c>
      <c r="H15" s="162">
        <v>96</v>
      </c>
      <c r="I15" s="163">
        <f t="shared" si="7"/>
        <v>8.7756114311877607</v>
      </c>
      <c r="J15" s="162">
        <f t="shared" si="2"/>
        <v>3</v>
      </c>
      <c r="K15" s="163">
        <f t="shared" si="8"/>
        <v>0.114464496928536</v>
      </c>
      <c r="L15" s="162"/>
      <c r="M15" s="163">
        <f t="shared" si="3"/>
        <v>0</v>
      </c>
      <c r="N15" s="162">
        <v>1</v>
      </c>
      <c r="O15" s="163">
        <f t="shared" si="4"/>
        <v>4.2918454935622314</v>
      </c>
      <c r="P15" s="162">
        <v>3</v>
      </c>
      <c r="Q15" s="163">
        <f t="shared" si="5"/>
        <v>12.711864406779663</v>
      </c>
      <c r="R15" s="162">
        <v>126</v>
      </c>
      <c r="S15" s="162">
        <v>38</v>
      </c>
    </row>
    <row r="16" spans="1:19" ht="15.75" customHeight="1" x14ac:dyDescent="0.15">
      <c r="A16" s="381" t="s">
        <v>276</v>
      </c>
      <c r="B16" s="162">
        <v>201</v>
      </c>
      <c r="C16" s="162">
        <v>107</v>
      </c>
      <c r="D16" s="162">
        <v>94</v>
      </c>
      <c r="E16" s="163">
        <f t="shared" si="6"/>
        <v>7.6691212942119122</v>
      </c>
      <c r="F16" s="162">
        <v>231</v>
      </c>
      <c r="G16" s="162">
        <v>118</v>
      </c>
      <c r="H16" s="162">
        <v>113</v>
      </c>
      <c r="I16" s="163">
        <f t="shared" si="7"/>
        <v>8.8137662634972713</v>
      </c>
      <c r="J16" s="164">
        <f t="shared" si="2"/>
        <v>-30</v>
      </c>
      <c r="K16" s="165">
        <f t="shared" si="8"/>
        <v>-1.1446449692853602</v>
      </c>
      <c r="L16" s="162"/>
      <c r="M16" s="163">
        <f t="shared" si="3"/>
        <v>0</v>
      </c>
      <c r="N16" s="162"/>
      <c r="O16" s="163">
        <f t="shared" si="4"/>
        <v>0</v>
      </c>
      <c r="P16" s="162"/>
      <c r="Q16" s="163">
        <f t="shared" si="5"/>
        <v>0</v>
      </c>
      <c r="R16" s="162">
        <v>101</v>
      </c>
      <c r="S16" s="162">
        <v>36</v>
      </c>
    </row>
    <row r="17" spans="1:19" ht="15.75" customHeight="1" x14ac:dyDescent="0.15">
      <c r="A17" s="381" t="s">
        <v>215</v>
      </c>
      <c r="B17" s="162">
        <v>195</v>
      </c>
      <c r="C17" s="162">
        <v>91</v>
      </c>
      <c r="D17" s="162">
        <v>104</v>
      </c>
      <c r="E17" s="163">
        <f>B17/25568*1000</f>
        <v>7.6267209011264079</v>
      </c>
      <c r="F17" s="162">
        <v>224</v>
      </c>
      <c r="G17" s="162">
        <v>118</v>
      </c>
      <c r="H17" s="162">
        <v>106</v>
      </c>
      <c r="I17" s="163">
        <f>F17/25568*1000</f>
        <v>8.7609511889862333</v>
      </c>
      <c r="J17" s="164">
        <f t="shared" si="2"/>
        <v>-29</v>
      </c>
      <c r="K17" s="165">
        <f>J17/25568*1000</f>
        <v>-1.1342302878598247</v>
      </c>
      <c r="L17" s="162">
        <v>0</v>
      </c>
      <c r="M17" s="163">
        <f t="shared" si="3"/>
        <v>0</v>
      </c>
      <c r="N17" s="162">
        <v>0</v>
      </c>
      <c r="O17" s="163">
        <f t="shared" si="4"/>
        <v>0</v>
      </c>
      <c r="P17" s="162">
        <v>0</v>
      </c>
      <c r="Q17" s="163">
        <f t="shared" si="5"/>
        <v>0</v>
      </c>
      <c r="R17" s="162">
        <v>163</v>
      </c>
      <c r="S17" s="162">
        <v>50</v>
      </c>
    </row>
    <row r="18" spans="1:19" ht="15.75" customHeight="1" x14ac:dyDescent="0.15">
      <c r="A18" s="381" t="s">
        <v>242</v>
      </c>
      <c r="B18" s="162">
        <v>177</v>
      </c>
      <c r="C18" s="162">
        <v>93</v>
      </c>
      <c r="D18" s="162">
        <v>84</v>
      </c>
      <c r="E18" s="163">
        <f>B18/25219*1000</f>
        <v>7.0185177842103172</v>
      </c>
      <c r="F18" s="162">
        <v>232</v>
      </c>
      <c r="G18" s="162">
        <v>119</v>
      </c>
      <c r="H18" s="162">
        <v>113</v>
      </c>
      <c r="I18" s="163">
        <f>F18/25219*1000</f>
        <v>9.1994131408858397</v>
      </c>
      <c r="J18" s="164">
        <f t="shared" si="2"/>
        <v>-55</v>
      </c>
      <c r="K18" s="165">
        <f t="shared" ref="K18:K31" si="9">J18/25219*1000</f>
        <v>-2.1808953566755225</v>
      </c>
      <c r="L18" s="162">
        <v>0</v>
      </c>
      <c r="M18" s="163">
        <f t="shared" si="3"/>
        <v>0</v>
      </c>
      <c r="N18" s="162">
        <v>0</v>
      </c>
      <c r="O18" s="163">
        <f t="shared" si="4"/>
        <v>0</v>
      </c>
      <c r="P18" s="162">
        <v>2</v>
      </c>
      <c r="Q18" s="163">
        <f t="shared" si="5"/>
        <v>11.173184357541899</v>
      </c>
      <c r="R18" s="162">
        <v>127</v>
      </c>
      <c r="S18" s="162">
        <v>54</v>
      </c>
    </row>
    <row r="19" spans="1:19" ht="15.75" customHeight="1" x14ac:dyDescent="0.15">
      <c r="A19" s="381" t="s">
        <v>278</v>
      </c>
      <c r="B19" s="162">
        <v>176</v>
      </c>
      <c r="C19" s="162">
        <v>99</v>
      </c>
      <c r="D19" s="162">
        <v>77</v>
      </c>
      <c r="E19" s="163">
        <f t="shared" ref="E19:E30" si="10">B19/25077*1000</f>
        <v>7.0183833791920884</v>
      </c>
      <c r="F19" s="162">
        <v>240</v>
      </c>
      <c r="G19" s="162">
        <v>137</v>
      </c>
      <c r="H19" s="162">
        <v>103</v>
      </c>
      <c r="I19" s="163">
        <f t="shared" ref="I19:I30" si="11">F19/25077*1000</f>
        <v>9.5705227898073932</v>
      </c>
      <c r="J19" s="164">
        <f t="shared" si="2"/>
        <v>-64</v>
      </c>
      <c r="K19" s="165">
        <f t="shared" si="9"/>
        <v>-2.5377691423133353</v>
      </c>
      <c r="L19" s="162">
        <v>0</v>
      </c>
      <c r="M19" s="163">
        <f t="shared" si="3"/>
        <v>0</v>
      </c>
      <c r="N19" s="162">
        <v>0</v>
      </c>
      <c r="O19" s="163">
        <f t="shared" si="4"/>
        <v>0</v>
      </c>
      <c r="P19" s="162">
        <v>5</v>
      </c>
      <c r="Q19" s="163">
        <f t="shared" si="5"/>
        <v>27.624309392265193</v>
      </c>
      <c r="R19" s="162">
        <v>137</v>
      </c>
      <c r="S19" s="162">
        <v>46</v>
      </c>
    </row>
    <row r="20" spans="1:19" ht="15.75" customHeight="1" x14ac:dyDescent="0.15">
      <c r="A20" s="381" t="s">
        <v>67</v>
      </c>
      <c r="B20" s="162">
        <v>177</v>
      </c>
      <c r="C20" s="162">
        <v>93</v>
      </c>
      <c r="D20" s="162">
        <v>84</v>
      </c>
      <c r="E20" s="163">
        <f t="shared" si="10"/>
        <v>7.058260557482952</v>
      </c>
      <c r="F20" s="162">
        <v>243</v>
      </c>
      <c r="G20" s="162">
        <v>114</v>
      </c>
      <c r="H20" s="162">
        <v>129</v>
      </c>
      <c r="I20" s="163">
        <f t="shared" si="11"/>
        <v>9.6901543246799857</v>
      </c>
      <c r="J20" s="164">
        <f t="shared" si="2"/>
        <v>-66</v>
      </c>
      <c r="K20" s="165">
        <f t="shared" si="9"/>
        <v>-2.6170744280106271</v>
      </c>
      <c r="L20" s="162">
        <v>0</v>
      </c>
      <c r="M20" s="163">
        <f t="shared" si="3"/>
        <v>0</v>
      </c>
      <c r="N20" s="162">
        <v>0</v>
      </c>
      <c r="O20" s="163">
        <f t="shared" si="4"/>
        <v>0</v>
      </c>
      <c r="P20" s="162">
        <v>0</v>
      </c>
      <c r="Q20" s="163">
        <f t="shared" si="5"/>
        <v>0</v>
      </c>
      <c r="R20" s="162">
        <v>267</v>
      </c>
      <c r="S20" s="162">
        <v>70</v>
      </c>
    </row>
    <row r="21" spans="1:19" ht="15.75" customHeight="1" x14ac:dyDescent="0.15">
      <c r="A21" s="381" t="s">
        <v>282</v>
      </c>
      <c r="B21" s="162">
        <v>161</v>
      </c>
      <c r="C21" s="162">
        <v>80</v>
      </c>
      <c r="D21" s="162">
        <v>81</v>
      </c>
      <c r="E21" s="163">
        <f t="shared" si="10"/>
        <v>6.420225704829126</v>
      </c>
      <c r="F21" s="162">
        <v>248</v>
      </c>
      <c r="G21" s="162">
        <v>127</v>
      </c>
      <c r="H21" s="162">
        <v>121</v>
      </c>
      <c r="I21" s="163">
        <f t="shared" si="11"/>
        <v>9.8895402161343071</v>
      </c>
      <c r="J21" s="164">
        <f t="shared" si="2"/>
        <v>-87</v>
      </c>
      <c r="K21" s="165">
        <f t="shared" si="9"/>
        <v>-3.4497799278321901</v>
      </c>
      <c r="L21" s="162">
        <v>0</v>
      </c>
      <c r="M21" s="163">
        <f t="shared" si="3"/>
        <v>0</v>
      </c>
      <c r="N21" s="162">
        <v>1</v>
      </c>
      <c r="O21" s="163">
        <f t="shared" si="4"/>
        <v>6.2111801242236018</v>
      </c>
      <c r="P21" s="162">
        <v>1</v>
      </c>
      <c r="Q21" s="163">
        <f t="shared" si="5"/>
        <v>6.1728395061728394</v>
      </c>
      <c r="R21" s="162">
        <v>233</v>
      </c>
      <c r="S21" s="162">
        <v>69</v>
      </c>
    </row>
    <row r="22" spans="1:19" ht="15.75" customHeight="1" x14ac:dyDescent="0.15">
      <c r="A22" s="381" t="s">
        <v>285</v>
      </c>
      <c r="B22" s="162">
        <v>155</v>
      </c>
      <c r="C22" s="162">
        <v>84</v>
      </c>
      <c r="D22" s="162">
        <v>71</v>
      </c>
      <c r="E22" s="163">
        <f t="shared" si="10"/>
        <v>6.1809626350839411</v>
      </c>
      <c r="F22" s="162">
        <v>224</v>
      </c>
      <c r="G22" s="162">
        <v>109</v>
      </c>
      <c r="H22" s="162">
        <v>115</v>
      </c>
      <c r="I22" s="163">
        <f t="shared" si="11"/>
        <v>8.9324879371535673</v>
      </c>
      <c r="J22" s="164">
        <f t="shared" si="2"/>
        <v>-69</v>
      </c>
      <c r="K22" s="165">
        <f t="shared" si="9"/>
        <v>-2.7360323565565645</v>
      </c>
      <c r="L22" s="162">
        <v>0</v>
      </c>
      <c r="M22" s="163">
        <f t="shared" si="3"/>
        <v>0</v>
      </c>
      <c r="N22" s="162">
        <v>0</v>
      </c>
      <c r="O22" s="163">
        <f t="shared" si="4"/>
        <v>0</v>
      </c>
      <c r="P22" s="162">
        <v>0</v>
      </c>
      <c r="Q22" s="163">
        <f t="shared" si="5"/>
        <v>0</v>
      </c>
      <c r="R22" s="162">
        <v>238</v>
      </c>
      <c r="S22" s="162">
        <v>67</v>
      </c>
    </row>
    <row r="23" spans="1:19" ht="15.75" customHeight="1" x14ac:dyDescent="0.15">
      <c r="A23" s="381" t="s">
        <v>243</v>
      </c>
      <c r="B23" s="162">
        <v>153</v>
      </c>
      <c r="C23" s="162">
        <v>77</v>
      </c>
      <c r="D23" s="162">
        <v>76</v>
      </c>
      <c r="E23" s="163">
        <f t="shared" si="10"/>
        <v>6.101208278502213</v>
      </c>
      <c r="F23" s="162">
        <v>233</v>
      </c>
      <c r="G23" s="162">
        <v>120</v>
      </c>
      <c r="H23" s="162">
        <v>113</v>
      </c>
      <c r="I23" s="163">
        <f t="shared" si="11"/>
        <v>9.2913825417713447</v>
      </c>
      <c r="J23" s="164">
        <f t="shared" si="2"/>
        <v>-80</v>
      </c>
      <c r="K23" s="165">
        <f t="shared" si="9"/>
        <v>-3.1722114278916691</v>
      </c>
      <c r="L23" s="162">
        <v>0</v>
      </c>
      <c r="M23" s="163">
        <f t="shared" si="3"/>
        <v>0</v>
      </c>
      <c r="N23" s="162">
        <v>0</v>
      </c>
      <c r="O23" s="163">
        <f t="shared" si="4"/>
        <v>0</v>
      </c>
      <c r="P23" s="162">
        <v>1</v>
      </c>
      <c r="Q23" s="163">
        <f t="shared" si="5"/>
        <v>6.4935064935064943</v>
      </c>
      <c r="R23" s="162">
        <v>233</v>
      </c>
      <c r="S23" s="162">
        <v>70</v>
      </c>
    </row>
    <row r="24" spans="1:19" ht="15.75" customHeight="1" x14ac:dyDescent="0.15">
      <c r="A24" s="381" t="s">
        <v>287</v>
      </c>
      <c r="B24" s="162">
        <v>148</v>
      </c>
      <c r="C24" s="162">
        <v>65</v>
      </c>
      <c r="D24" s="162">
        <v>83</v>
      </c>
      <c r="E24" s="163">
        <f t="shared" si="10"/>
        <v>5.9018223870478925</v>
      </c>
      <c r="F24" s="162">
        <v>292</v>
      </c>
      <c r="G24" s="162">
        <v>153</v>
      </c>
      <c r="H24" s="162">
        <v>139</v>
      </c>
      <c r="I24" s="163">
        <f t="shared" si="11"/>
        <v>11.644136060932327</v>
      </c>
      <c r="J24" s="164">
        <f t="shared" si="2"/>
        <v>-144</v>
      </c>
      <c r="K24" s="165">
        <f t="shared" si="9"/>
        <v>-5.7099805702050039</v>
      </c>
      <c r="L24" s="162">
        <v>0</v>
      </c>
      <c r="M24" s="163">
        <f t="shared" si="3"/>
        <v>0</v>
      </c>
      <c r="N24" s="162">
        <v>0</v>
      </c>
      <c r="O24" s="163">
        <f t="shared" si="4"/>
        <v>0</v>
      </c>
      <c r="P24" s="162">
        <v>0</v>
      </c>
      <c r="Q24" s="163">
        <f t="shared" si="5"/>
        <v>0</v>
      </c>
      <c r="R24" s="162">
        <v>244</v>
      </c>
      <c r="S24" s="162">
        <v>81</v>
      </c>
    </row>
    <row r="25" spans="1:19" ht="15.75" customHeight="1" x14ac:dyDescent="0.15">
      <c r="A25" s="381" t="s">
        <v>290</v>
      </c>
      <c r="B25" s="162">
        <v>152</v>
      </c>
      <c r="C25" s="162">
        <v>63</v>
      </c>
      <c r="D25" s="162">
        <v>89</v>
      </c>
      <c r="E25" s="163">
        <f t="shared" si="10"/>
        <v>6.0613311002113495</v>
      </c>
      <c r="F25" s="162">
        <v>254</v>
      </c>
      <c r="G25" s="162">
        <v>130</v>
      </c>
      <c r="H25" s="162">
        <v>124</v>
      </c>
      <c r="I25" s="163">
        <f t="shared" si="11"/>
        <v>10.12880328587949</v>
      </c>
      <c r="J25" s="164">
        <f t="shared" si="2"/>
        <v>-102</v>
      </c>
      <c r="K25" s="165">
        <f t="shared" si="9"/>
        <v>-4.0445695705618778</v>
      </c>
      <c r="L25" s="162">
        <v>0</v>
      </c>
      <c r="M25" s="163">
        <f t="shared" si="3"/>
        <v>0</v>
      </c>
      <c r="N25" s="162">
        <v>1</v>
      </c>
      <c r="O25" s="163">
        <f t="shared" si="4"/>
        <v>6.5789473684210522</v>
      </c>
      <c r="P25" s="162">
        <v>1</v>
      </c>
      <c r="Q25" s="163">
        <f t="shared" si="5"/>
        <v>6.5359477124183005</v>
      </c>
      <c r="R25" s="162">
        <v>251</v>
      </c>
      <c r="S25" s="162">
        <v>74</v>
      </c>
    </row>
    <row r="26" spans="1:19" ht="15.75" customHeight="1" x14ac:dyDescent="0.15">
      <c r="A26" s="381" t="s">
        <v>244</v>
      </c>
      <c r="B26" s="162">
        <v>154</v>
      </c>
      <c r="C26" s="162">
        <v>77</v>
      </c>
      <c r="D26" s="162">
        <v>77</v>
      </c>
      <c r="E26" s="163">
        <f t="shared" si="10"/>
        <v>6.1410854567930775</v>
      </c>
      <c r="F26" s="162">
        <v>266</v>
      </c>
      <c r="G26" s="162">
        <v>140</v>
      </c>
      <c r="H26" s="162">
        <v>126</v>
      </c>
      <c r="I26" s="163">
        <f t="shared" si="11"/>
        <v>10.607329425369862</v>
      </c>
      <c r="J26" s="164">
        <f t="shared" si="2"/>
        <v>-112</v>
      </c>
      <c r="K26" s="165">
        <f t="shared" si="9"/>
        <v>-4.4410959990483363</v>
      </c>
      <c r="L26" s="162">
        <v>0</v>
      </c>
      <c r="M26" s="163">
        <f t="shared" si="3"/>
        <v>0</v>
      </c>
      <c r="N26" s="162">
        <v>0</v>
      </c>
      <c r="O26" s="163">
        <f t="shared" si="4"/>
        <v>0</v>
      </c>
      <c r="P26" s="162">
        <v>1</v>
      </c>
      <c r="Q26" s="163">
        <f t="shared" si="5"/>
        <v>6.4516129032258061</v>
      </c>
      <c r="R26" s="162">
        <v>217</v>
      </c>
      <c r="S26" s="162">
        <v>67</v>
      </c>
    </row>
    <row r="27" spans="1:19" ht="15.75" customHeight="1" x14ac:dyDescent="0.15">
      <c r="A27" s="381" t="s">
        <v>293</v>
      </c>
      <c r="B27" s="162">
        <v>131</v>
      </c>
      <c r="C27" s="162">
        <v>68</v>
      </c>
      <c r="D27" s="162">
        <v>63</v>
      </c>
      <c r="E27" s="163">
        <f t="shared" si="10"/>
        <v>5.2239103561032021</v>
      </c>
      <c r="F27" s="162">
        <v>258</v>
      </c>
      <c r="G27" s="162">
        <v>160</v>
      </c>
      <c r="H27" s="162">
        <v>98</v>
      </c>
      <c r="I27" s="163">
        <f t="shared" si="11"/>
        <v>10.288311999042946</v>
      </c>
      <c r="J27" s="164">
        <f t="shared" si="2"/>
        <v>-127</v>
      </c>
      <c r="K27" s="165">
        <f t="shared" si="9"/>
        <v>-5.035885641778024</v>
      </c>
      <c r="L27" s="162">
        <v>1</v>
      </c>
      <c r="M27" s="163">
        <f t="shared" si="3"/>
        <v>7.6335877862595414</v>
      </c>
      <c r="N27" s="162">
        <v>0</v>
      </c>
      <c r="O27" s="163">
        <f t="shared" si="4"/>
        <v>0</v>
      </c>
      <c r="P27" s="162">
        <v>0</v>
      </c>
      <c r="Q27" s="163">
        <f t="shared" si="5"/>
        <v>0</v>
      </c>
      <c r="R27" s="162">
        <v>219</v>
      </c>
      <c r="S27" s="162">
        <v>63</v>
      </c>
    </row>
    <row r="28" spans="1:19" ht="15.75" customHeight="1" x14ac:dyDescent="0.15">
      <c r="A28" s="381" t="s">
        <v>296</v>
      </c>
      <c r="B28" s="162">
        <v>130</v>
      </c>
      <c r="C28" s="162">
        <v>70</v>
      </c>
      <c r="D28" s="162">
        <v>60</v>
      </c>
      <c r="E28" s="163">
        <f t="shared" si="10"/>
        <v>5.1840331778123376</v>
      </c>
      <c r="F28" s="162">
        <v>263</v>
      </c>
      <c r="G28" s="162">
        <v>134</v>
      </c>
      <c r="H28" s="162">
        <v>129</v>
      </c>
      <c r="I28" s="163">
        <f t="shared" si="11"/>
        <v>10.487697890497268</v>
      </c>
      <c r="J28" s="164">
        <f t="shared" si="2"/>
        <v>-133</v>
      </c>
      <c r="K28" s="165">
        <f t="shared" si="9"/>
        <v>-5.2738014988698998</v>
      </c>
      <c r="L28" s="162">
        <v>0</v>
      </c>
      <c r="M28" s="163">
        <f t="shared" si="3"/>
        <v>0</v>
      </c>
      <c r="N28" s="162">
        <v>0</v>
      </c>
      <c r="O28" s="163">
        <f t="shared" si="4"/>
        <v>0</v>
      </c>
      <c r="P28" s="162">
        <v>1</v>
      </c>
      <c r="Q28" s="163">
        <f t="shared" si="5"/>
        <v>7.6335877862595414</v>
      </c>
      <c r="R28" s="162">
        <v>214</v>
      </c>
      <c r="S28" s="162">
        <v>72</v>
      </c>
    </row>
    <row r="29" spans="1:19" ht="15.75" customHeight="1" x14ac:dyDescent="0.15">
      <c r="A29" s="381" t="s">
        <v>710</v>
      </c>
      <c r="B29" s="162">
        <v>122</v>
      </c>
      <c r="C29" s="162">
        <v>55</v>
      </c>
      <c r="D29" s="162">
        <v>67</v>
      </c>
      <c r="E29" s="163">
        <f t="shared" si="10"/>
        <v>4.8650157514854246</v>
      </c>
      <c r="F29" s="162">
        <v>290</v>
      </c>
      <c r="G29" s="162">
        <v>155</v>
      </c>
      <c r="H29" s="162">
        <v>135</v>
      </c>
      <c r="I29" s="163">
        <f t="shared" si="11"/>
        <v>11.5643817043506</v>
      </c>
      <c r="J29" s="164">
        <f t="shared" si="2"/>
        <v>-168</v>
      </c>
      <c r="K29" s="165">
        <f t="shared" si="9"/>
        <v>-6.6616439985725053</v>
      </c>
      <c r="L29" s="162">
        <v>0</v>
      </c>
      <c r="M29" s="163">
        <f t="shared" si="3"/>
        <v>0</v>
      </c>
      <c r="N29" s="162">
        <v>0</v>
      </c>
      <c r="O29" s="163">
        <f t="shared" si="4"/>
        <v>0</v>
      </c>
      <c r="P29" s="162">
        <v>0</v>
      </c>
      <c r="Q29" s="163">
        <f t="shared" si="5"/>
        <v>0</v>
      </c>
      <c r="R29" s="162">
        <v>251</v>
      </c>
      <c r="S29" s="162">
        <v>53</v>
      </c>
    </row>
    <row r="30" spans="1:19" ht="15.75" customHeight="1" x14ac:dyDescent="0.15">
      <c r="A30" s="381" t="s">
        <v>714</v>
      </c>
      <c r="B30" s="166">
        <v>123</v>
      </c>
      <c r="C30" s="166">
        <v>69</v>
      </c>
      <c r="D30" s="166">
        <v>54</v>
      </c>
      <c r="E30" s="167">
        <f t="shared" si="10"/>
        <v>4.9048929297762891</v>
      </c>
      <c r="F30" s="166">
        <v>330</v>
      </c>
      <c r="G30" s="166">
        <v>176</v>
      </c>
      <c r="H30" s="166">
        <v>154</v>
      </c>
      <c r="I30" s="167">
        <f t="shared" si="11"/>
        <v>13.159468835985166</v>
      </c>
      <c r="J30" s="168">
        <f t="shared" si="2"/>
        <v>-207</v>
      </c>
      <c r="K30" s="169">
        <f t="shared" si="9"/>
        <v>-8.2080970696696927</v>
      </c>
      <c r="L30" s="166">
        <v>0</v>
      </c>
      <c r="M30" s="167">
        <f t="shared" si="3"/>
        <v>0</v>
      </c>
      <c r="N30" s="166">
        <v>0</v>
      </c>
      <c r="O30" s="167">
        <f t="shared" si="4"/>
        <v>0</v>
      </c>
      <c r="P30" s="166">
        <v>0</v>
      </c>
      <c r="Q30" s="167">
        <f t="shared" si="5"/>
        <v>0</v>
      </c>
      <c r="R30" s="166">
        <v>182</v>
      </c>
      <c r="S30" s="166">
        <v>34</v>
      </c>
    </row>
    <row r="31" spans="1:19" ht="15.75" customHeight="1" x14ac:dyDescent="0.15">
      <c r="A31" s="381" t="s">
        <v>760</v>
      </c>
      <c r="B31" s="166">
        <v>139</v>
      </c>
      <c r="C31" s="166">
        <v>66</v>
      </c>
      <c r="D31" s="166">
        <v>73</v>
      </c>
      <c r="E31" s="167">
        <f>B31/23543*1000</f>
        <v>5.9040903878010447</v>
      </c>
      <c r="F31" s="166">
        <v>313</v>
      </c>
      <c r="G31" s="166">
        <v>177</v>
      </c>
      <c r="H31" s="166">
        <v>136</v>
      </c>
      <c r="I31" s="167">
        <f>F31/23543*1000</f>
        <v>13.294822240156309</v>
      </c>
      <c r="J31" s="168">
        <f t="shared" si="2"/>
        <v>-174</v>
      </c>
      <c r="K31" s="169">
        <f t="shared" si="9"/>
        <v>-6.8995598556643802</v>
      </c>
      <c r="L31" s="166">
        <v>0</v>
      </c>
      <c r="M31" s="167">
        <f t="shared" si="3"/>
        <v>0</v>
      </c>
      <c r="N31" s="166">
        <v>0</v>
      </c>
      <c r="O31" s="167">
        <f t="shared" si="4"/>
        <v>0</v>
      </c>
      <c r="P31" s="166">
        <v>0</v>
      </c>
      <c r="Q31" s="167">
        <f t="shared" si="5"/>
        <v>0</v>
      </c>
      <c r="R31" s="166">
        <v>225</v>
      </c>
      <c r="S31" s="166">
        <v>71</v>
      </c>
    </row>
    <row r="32" spans="1:19" x14ac:dyDescent="0.15">
      <c r="A32" s="158" t="s">
        <v>298</v>
      </c>
    </row>
    <row r="33" spans="1:9" x14ac:dyDescent="0.15">
      <c r="A33" s="158" t="s">
        <v>299</v>
      </c>
    </row>
    <row r="34" spans="1:9" x14ac:dyDescent="0.15">
      <c r="A34" s="158" t="s">
        <v>51</v>
      </c>
    </row>
    <row r="36" spans="1:9" x14ac:dyDescent="0.15">
      <c r="A36" s="157" t="s">
        <v>164</v>
      </c>
    </row>
    <row r="37" spans="1:9" x14ac:dyDescent="0.15">
      <c r="A37" s="409" t="s">
        <v>301</v>
      </c>
      <c r="B37" s="410" t="s">
        <v>127</v>
      </c>
      <c r="C37" s="411"/>
      <c r="D37" s="412"/>
      <c r="E37" s="410" t="s">
        <v>302</v>
      </c>
      <c r="F37" s="411"/>
      <c r="G37" s="412"/>
      <c r="H37" s="410" t="s">
        <v>304</v>
      </c>
      <c r="I37" s="412"/>
    </row>
    <row r="38" spans="1:9" s="160" customFormat="1" x14ac:dyDescent="0.15">
      <c r="A38" s="408"/>
      <c r="B38" s="159" t="s">
        <v>205</v>
      </c>
      <c r="C38" s="159" t="s">
        <v>206</v>
      </c>
      <c r="D38" s="159" t="s">
        <v>20</v>
      </c>
      <c r="E38" s="159" t="s">
        <v>205</v>
      </c>
      <c r="F38" s="159" t="s">
        <v>206</v>
      </c>
      <c r="G38" s="159" t="s">
        <v>20</v>
      </c>
      <c r="H38" s="159" t="s">
        <v>263</v>
      </c>
      <c r="I38" s="159" t="s">
        <v>260</v>
      </c>
    </row>
    <row r="39" spans="1:9" ht="15.75" hidden="1" customHeight="1" x14ac:dyDescent="0.15">
      <c r="A39" s="381" t="s">
        <v>9</v>
      </c>
      <c r="B39" s="170">
        <f t="shared" ref="B39:B48" si="12">SUM(C39:D39)</f>
        <v>1295</v>
      </c>
      <c r="C39" s="162">
        <v>659</v>
      </c>
      <c r="D39" s="162">
        <v>636</v>
      </c>
      <c r="E39" s="170">
        <f t="shared" ref="E39:E48" si="13">SUM(F39:G39)</f>
        <v>1204</v>
      </c>
      <c r="F39" s="162">
        <v>619</v>
      </c>
      <c r="G39" s="162">
        <v>585</v>
      </c>
      <c r="H39" s="170">
        <f t="shared" ref="H39:H66" si="14">B39-E39</f>
        <v>91</v>
      </c>
      <c r="I39" s="163">
        <f>H39/25878*1000</f>
        <v>3.5165005023572147</v>
      </c>
    </row>
    <row r="40" spans="1:9" ht="15.75" hidden="1" customHeight="1" x14ac:dyDescent="0.15">
      <c r="A40" s="381" t="s">
        <v>265</v>
      </c>
      <c r="B40" s="170">
        <f t="shared" si="12"/>
        <v>1176</v>
      </c>
      <c r="C40" s="162">
        <v>608</v>
      </c>
      <c r="D40" s="162">
        <v>568</v>
      </c>
      <c r="E40" s="170">
        <f t="shared" si="13"/>
        <v>1151</v>
      </c>
      <c r="F40" s="162">
        <v>576</v>
      </c>
      <c r="G40" s="162">
        <v>575</v>
      </c>
      <c r="H40" s="170">
        <f t="shared" si="14"/>
        <v>25</v>
      </c>
      <c r="I40" s="163">
        <f>H40/26038*1000</f>
        <v>0.96013518703433443</v>
      </c>
    </row>
    <row r="41" spans="1:9" ht="15.75" hidden="1" customHeight="1" x14ac:dyDescent="0.15">
      <c r="A41" s="381" t="s">
        <v>266</v>
      </c>
      <c r="B41" s="170">
        <f t="shared" si="12"/>
        <v>1287</v>
      </c>
      <c r="C41" s="162">
        <v>654</v>
      </c>
      <c r="D41" s="162">
        <v>633</v>
      </c>
      <c r="E41" s="170">
        <f t="shared" si="13"/>
        <v>1079</v>
      </c>
      <c r="F41" s="162">
        <v>545</v>
      </c>
      <c r="G41" s="162">
        <v>534</v>
      </c>
      <c r="H41" s="170">
        <f t="shared" si="14"/>
        <v>208</v>
      </c>
      <c r="I41" s="163">
        <f>H41/26209*1000</f>
        <v>7.9362051203784958</v>
      </c>
    </row>
    <row r="42" spans="1:9" ht="15.75" hidden="1" customHeight="1" x14ac:dyDescent="0.15">
      <c r="A42" s="381" t="s">
        <v>268</v>
      </c>
      <c r="B42" s="170">
        <f t="shared" si="12"/>
        <v>1287</v>
      </c>
      <c r="C42" s="162">
        <v>654</v>
      </c>
      <c r="D42" s="162">
        <v>633</v>
      </c>
      <c r="E42" s="170">
        <f t="shared" si="13"/>
        <v>1079</v>
      </c>
      <c r="F42" s="162">
        <v>545</v>
      </c>
      <c r="G42" s="162">
        <v>534</v>
      </c>
      <c r="H42" s="170">
        <f t="shared" si="14"/>
        <v>208</v>
      </c>
      <c r="I42" s="163">
        <f>H42/26209*1000</f>
        <v>7.9362051203784958</v>
      </c>
    </row>
    <row r="43" spans="1:9" ht="15.75" hidden="1" customHeight="1" x14ac:dyDescent="0.15">
      <c r="A43" s="381" t="s">
        <v>239</v>
      </c>
      <c r="B43" s="170">
        <f t="shared" si="12"/>
        <v>1030</v>
      </c>
      <c r="C43" s="162">
        <v>499</v>
      </c>
      <c r="D43" s="162">
        <v>531</v>
      </c>
      <c r="E43" s="170">
        <f t="shared" si="13"/>
        <v>1206</v>
      </c>
      <c r="F43" s="162">
        <v>601</v>
      </c>
      <c r="G43" s="162">
        <v>605</v>
      </c>
      <c r="H43" s="171">
        <f t="shared" si="14"/>
        <v>-176</v>
      </c>
      <c r="I43" s="165">
        <f>H43/26209*1000</f>
        <v>-6.7152504864741118</v>
      </c>
    </row>
    <row r="44" spans="1:9" ht="15.75" hidden="1" customHeight="1" x14ac:dyDescent="0.15">
      <c r="A44" s="381" t="s">
        <v>106</v>
      </c>
      <c r="B44" s="170">
        <f t="shared" si="12"/>
        <v>1033</v>
      </c>
      <c r="C44" s="162">
        <v>525</v>
      </c>
      <c r="D44" s="162">
        <v>508</v>
      </c>
      <c r="E44" s="170">
        <f t="shared" si="13"/>
        <v>1152</v>
      </c>
      <c r="F44" s="162">
        <v>561</v>
      </c>
      <c r="G44" s="162">
        <v>591</v>
      </c>
      <c r="H44" s="171">
        <f t="shared" si="14"/>
        <v>-119</v>
      </c>
      <c r="I44" s="165">
        <f>H44/26209*1000</f>
        <v>-4.5404250448319283</v>
      </c>
    </row>
    <row r="45" spans="1:9" ht="15.75" hidden="1" customHeight="1" x14ac:dyDescent="0.15">
      <c r="A45" s="381" t="s">
        <v>269</v>
      </c>
      <c r="B45" s="170">
        <f t="shared" si="12"/>
        <v>1176</v>
      </c>
      <c r="C45" s="162">
        <v>590</v>
      </c>
      <c r="D45" s="162">
        <v>586</v>
      </c>
      <c r="E45" s="170">
        <f t="shared" si="13"/>
        <v>1102</v>
      </c>
      <c r="F45" s="162">
        <v>574</v>
      </c>
      <c r="G45" s="162">
        <v>528</v>
      </c>
      <c r="H45" s="171">
        <f t="shared" si="14"/>
        <v>74</v>
      </c>
      <c r="I45" s="165">
        <f>H45/26278*1000</f>
        <v>2.8160438389527362</v>
      </c>
    </row>
    <row r="46" spans="1:9" ht="15.75" hidden="1" customHeight="1" x14ac:dyDescent="0.15">
      <c r="A46" s="381" t="s">
        <v>272</v>
      </c>
      <c r="B46" s="170">
        <f t="shared" si="12"/>
        <v>995</v>
      </c>
      <c r="C46" s="162">
        <v>501</v>
      </c>
      <c r="D46" s="162">
        <v>494</v>
      </c>
      <c r="E46" s="170">
        <f t="shared" si="13"/>
        <v>981</v>
      </c>
      <c r="F46" s="162">
        <v>507</v>
      </c>
      <c r="G46" s="162">
        <v>474</v>
      </c>
      <c r="H46" s="171">
        <f t="shared" si="14"/>
        <v>14</v>
      </c>
      <c r="I46" s="165">
        <f>H46/26209*1000</f>
        <v>0.53416765233316799</v>
      </c>
    </row>
    <row r="47" spans="1:9" ht="15.75" customHeight="1" x14ac:dyDescent="0.15">
      <c r="A47" s="381" t="s">
        <v>274</v>
      </c>
      <c r="B47" s="170">
        <f t="shared" si="12"/>
        <v>862</v>
      </c>
      <c r="C47" s="162">
        <v>423</v>
      </c>
      <c r="D47" s="162">
        <v>439</v>
      </c>
      <c r="E47" s="170">
        <f t="shared" si="13"/>
        <v>1045</v>
      </c>
      <c r="F47" s="162">
        <v>517</v>
      </c>
      <c r="G47" s="162">
        <v>528</v>
      </c>
      <c r="H47" s="171">
        <f t="shared" si="14"/>
        <v>-183</v>
      </c>
      <c r="I47" s="165">
        <f>H47/26278*1000</f>
        <v>-6.964000304437171</v>
      </c>
    </row>
    <row r="48" spans="1:9" ht="15.75" customHeight="1" x14ac:dyDescent="0.15">
      <c r="A48" s="381" t="s">
        <v>91</v>
      </c>
      <c r="B48" s="170">
        <f t="shared" si="12"/>
        <v>875</v>
      </c>
      <c r="C48" s="162">
        <v>442</v>
      </c>
      <c r="D48" s="162">
        <v>433</v>
      </c>
      <c r="E48" s="170">
        <f t="shared" si="13"/>
        <v>998</v>
      </c>
      <c r="F48" s="162">
        <v>482</v>
      </c>
      <c r="G48" s="162">
        <v>516</v>
      </c>
      <c r="H48" s="171">
        <f t="shared" si="14"/>
        <v>-123</v>
      </c>
      <c r="I48" s="165">
        <f>H48/26278*1000</f>
        <v>-4.6807215160971154</v>
      </c>
    </row>
    <row r="49" spans="1:9" ht="15.75" customHeight="1" x14ac:dyDescent="0.15">
      <c r="A49" s="381" t="s">
        <v>275</v>
      </c>
      <c r="B49" s="170">
        <v>896</v>
      </c>
      <c r="C49" s="162">
        <v>465</v>
      </c>
      <c r="D49" s="162">
        <v>431</v>
      </c>
      <c r="E49" s="170">
        <v>1004</v>
      </c>
      <c r="F49" s="162">
        <v>490</v>
      </c>
      <c r="G49" s="162">
        <v>514</v>
      </c>
      <c r="H49" s="171">
        <f t="shared" si="14"/>
        <v>-108</v>
      </c>
      <c r="I49" s="165">
        <f>H49/26278*1000</f>
        <v>-4.1099018190121015</v>
      </c>
    </row>
    <row r="50" spans="1:9" ht="15.75" customHeight="1" x14ac:dyDescent="0.15">
      <c r="A50" s="381" t="s">
        <v>92</v>
      </c>
      <c r="B50" s="170">
        <v>839</v>
      </c>
      <c r="C50" s="162">
        <v>440</v>
      </c>
      <c r="D50" s="162">
        <v>399</v>
      </c>
      <c r="E50" s="170">
        <v>880</v>
      </c>
      <c r="F50" s="162">
        <v>459</v>
      </c>
      <c r="G50" s="162">
        <v>421</v>
      </c>
      <c r="H50" s="164">
        <f t="shared" si="14"/>
        <v>-41</v>
      </c>
      <c r="I50" s="165">
        <f>H50/26278*1000</f>
        <v>-1.5602405053657051</v>
      </c>
    </row>
    <row r="51" spans="1:9" ht="15.75" customHeight="1" x14ac:dyDescent="0.15">
      <c r="A51" s="381" t="s">
        <v>276</v>
      </c>
      <c r="B51" s="170">
        <v>766</v>
      </c>
      <c r="C51" s="162">
        <v>396</v>
      </c>
      <c r="D51" s="162">
        <v>370</v>
      </c>
      <c r="E51" s="170">
        <v>893</v>
      </c>
      <c r="F51" s="162">
        <v>450</v>
      </c>
      <c r="G51" s="162">
        <v>443</v>
      </c>
      <c r="H51" s="164">
        <f t="shared" si="14"/>
        <v>-127</v>
      </c>
      <c r="I51" s="165">
        <f>H51/26278*1000</f>
        <v>-4.832940101986452</v>
      </c>
    </row>
    <row r="52" spans="1:9" ht="15.75" customHeight="1" x14ac:dyDescent="0.15">
      <c r="A52" s="381" t="s">
        <v>215</v>
      </c>
      <c r="B52" s="170">
        <f>SUM(C52:D52)</f>
        <v>733</v>
      </c>
      <c r="C52" s="162">
        <v>370</v>
      </c>
      <c r="D52" s="162">
        <v>363</v>
      </c>
      <c r="E52" s="170">
        <f>SUM(F52:G52)</f>
        <v>831</v>
      </c>
      <c r="F52" s="162">
        <v>418</v>
      </c>
      <c r="G52" s="162">
        <v>413</v>
      </c>
      <c r="H52" s="164">
        <f t="shared" si="14"/>
        <v>-98</v>
      </c>
      <c r="I52" s="165">
        <f>H52/25568*1000</f>
        <v>-3.8329161451814766</v>
      </c>
    </row>
    <row r="53" spans="1:9" ht="15.75" customHeight="1" x14ac:dyDescent="0.15">
      <c r="A53" s="381" t="s">
        <v>242</v>
      </c>
      <c r="B53" s="170">
        <f>SUM(C53:D53)</f>
        <v>600</v>
      </c>
      <c r="C53" s="162">
        <v>291</v>
      </c>
      <c r="D53" s="162">
        <v>309</v>
      </c>
      <c r="E53" s="170">
        <f>SUM(F53:G53)</f>
        <v>916</v>
      </c>
      <c r="F53" s="162">
        <v>455</v>
      </c>
      <c r="G53" s="162">
        <v>461</v>
      </c>
      <c r="H53" s="164">
        <f t="shared" si="14"/>
        <v>-316</v>
      </c>
      <c r="I53" s="165">
        <f>H53/25219*1000</f>
        <v>-12.530235140172092</v>
      </c>
    </row>
    <row r="54" spans="1:9" ht="15.75" customHeight="1" x14ac:dyDescent="0.15">
      <c r="A54" s="381" t="s">
        <v>278</v>
      </c>
      <c r="B54" s="170">
        <v>771</v>
      </c>
      <c r="C54" s="162">
        <v>360</v>
      </c>
      <c r="D54" s="162">
        <v>351</v>
      </c>
      <c r="E54" s="170">
        <v>791</v>
      </c>
      <c r="F54" s="162">
        <v>387</v>
      </c>
      <c r="G54" s="162">
        <v>404</v>
      </c>
      <c r="H54" s="164">
        <f t="shared" si="14"/>
        <v>-20</v>
      </c>
      <c r="I54" s="165">
        <f t="shared" ref="I54:I65" si="15">H54/25077*1000</f>
        <v>-0.7975435658172827</v>
      </c>
    </row>
    <row r="55" spans="1:9" ht="15.75" customHeight="1" x14ac:dyDescent="0.15">
      <c r="A55" s="381" t="s">
        <v>67</v>
      </c>
      <c r="B55" s="170">
        <v>747</v>
      </c>
      <c r="C55" s="162">
        <v>380</v>
      </c>
      <c r="D55" s="162">
        <v>367</v>
      </c>
      <c r="E55" s="170">
        <v>803</v>
      </c>
      <c r="F55" s="162">
        <v>416</v>
      </c>
      <c r="G55" s="162">
        <v>387</v>
      </c>
      <c r="H55" s="164">
        <f t="shared" si="14"/>
        <v>-56</v>
      </c>
      <c r="I55" s="165">
        <f t="shared" si="15"/>
        <v>-2.2331219842883918</v>
      </c>
    </row>
    <row r="56" spans="1:9" ht="15.75" customHeight="1" x14ac:dyDescent="0.15">
      <c r="A56" s="381" t="s">
        <v>282</v>
      </c>
      <c r="B56" s="170">
        <v>695</v>
      </c>
      <c r="C56" s="162">
        <v>377</v>
      </c>
      <c r="D56" s="162">
        <v>318</v>
      </c>
      <c r="E56" s="170">
        <v>781</v>
      </c>
      <c r="F56" s="162">
        <v>382</v>
      </c>
      <c r="G56" s="162">
        <v>399</v>
      </c>
      <c r="H56" s="164">
        <f t="shared" si="14"/>
        <v>-86</v>
      </c>
      <c r="I56" s="165">
        <f t="shared" si="15"/>
        <v>-3.4294373330143157</v>
      </c>
    </row>
    <row r="57" spans="1:9" ht="15.75" customHeight="1" x14ac:dyDescent="0.15">
      <c r="A57" s="381" t="s">
        <v>285</v>
      </c>
      <c r="B57" s="170">
        <v>677</v>
      </c>
      <c r="C57" s="162">
        <v>336</v>
      </c>
      <c r="D57" s="162">
        <v>341</v>
      </c>
      <c r="E57" s="170">
        <v>674</v>
      </c>
      <c r="F57" s="162">
        <v>359</v>
      </c>
      <c r="G57" s="162">
        <v>315</v>
      </c>
      <c r="H57" s="164">
        <f t="shared" si="14"/>
        <v>3</v>
      </c>
      <c r="I57" s="165">
        <f t="shared" si="15"/>
        <v>0.11963153487259241</v>
      </c>
    </row>
    <row r="58" spans="1:9" ht="15.75" customHeight="1" x14ac:dyDescent="0.15">
      <c r="A58" s="381" t="s">
        <v>243</v>
      </c>
      <c r="B58" s="170">
        <v>664</v>
      </c>
      <c r="C58" s="162">
        <v>335</v>
      </c>
      <c r="D58" s="162">
        <v>329</v>
      </c>
      <c r="E58" s="170">
        <v>761</v>
      </c>
      <c r="F58" s="162">
        <v>405</v>
      </c>
      <c r="G58" s="162">
        <v>356</v>
      </c>
      <c r="H58" s="164">
        <f t="shared" si="14"/>
        <v>-97</v>
      </c>
      <c r="I58" s="165">
        <f t="shared" si="15"/>
        <v>-3.8680862942138217</v>
      </c>
    </row>
    <row r="59" spans="1:9" ht="15.75" customHeight="1" x14ac:dyDescent="0.15">
      <c r="A59" s="381" t="s">
        <v>287</v>
      </c>
      <c r="B59" s="170">
        <v>662</v>
      </c>
      <c r="C59" s="162">
        <v>346</v>
      </c>
      <c r="D59" s="162">
        <v>316</v>
      </c>
      <c r="E59" s="170">
        <v>736</v>
      </c>
      <c r="F59" s="162">
        <v>357</v>
      </c>
      <c r="G59" s="162">
        <v>379</v>
      </c>
      <c r="H59" s="164">
        <f t="shared" si="14"/>
        <v>-74</v>
      </c>
      <c r="I59" s="165">
        <f t="shared" si="15"/>
        <v>-2.9509111935239463</v>
      </c>
    </row>
    <row r="60" spans="1:9" ht="15.75" customHeight="1" x14ac:dyDescent="0.15">
      <c r="A60" s="381" t="s">
        <v>290</v>
      </c>
      <c r="B60" s="170">
        <v>758</v>
      </c>
      <c r="C60" s="162">
        <v>387</v>
      </c>
      <c r="D60" s="162">
        <v>371</v>
      </c>
      <c r="E60" s="170">
        <v>690</v>
      </c>
      <c r="F60" s="162">
        <v>369</v>
      </c>
      <c r="G60" s="162">
        <v>321</v>
      </c>
      <c r="H60" s="164">
        <f t="shared" si="14"/>
        <v>68</v>
      </c>
      <c r="I60" s="165">
        <f t="shared" si="15"/>
        <v>2.7116481237787613</v>
      </c>
    </row>
    <row r="61" spans="1:9" ht="15.75" customHeight="1" x14ac:dyDescent="0.15">
      <c r="A61" s="381" t="s">
        <v>244</v>
      </c>
      <c r="B61" s="170">
        <v>630</v>
      </c>
      <c r="C61" s="162">
        <v>336</v>
      </c>
      <c r="D61" s="162">
        <v>294</v>
      </c>
      <c r="E61" s="170">
        <v>696</v>
      </c>
      <c r="F61" s="162">
        <v>356</v>
      </c>
      <c r="G61" s="162">
        <v>340</v>
      </c>
      <c r="H61" s="164">
        <f t="shared" si="14"/>
        <v>-66</v>
      </c>
      <c r="I61" s="165">
        <f t="shared" si="15"/>
        <v>-2.6318937671970333</v>
      </c>
    </row>
    <row r="62" spans="1:9" ht="15.75" customHeight="1" x14ac:dyDescent="0.15">
      <c r="A62" s="381" t="s">
        <v>293</v>
      </c>
      <c r="B62" s="170">
        <v>653</v>
      </c>
      <c r="C62" s="162">
        <v>346</v>
      </c>
      <c r="D62" s="162">
        <v>307</v>
      </c>
      <c r="E62" s="170">
        <v>750</v>
      </c>
      <c r="F62" s="162">
        <v>377</v>
      </c>
      <c r="G62" s="162">
        <v>373</v>
      </c>
      <c r="H62" s="164">
        <f t="shared" si="14"/>
        <v>-97</v>
      </c>
      <c r="I62" s="165">
        <f t="shared" si="15"/>
        <v>-3.8680862942138217</v>
      </c>
    </row>
    <row r="63" spans="1:9" ht="15.75" customHeight="1" x14ac:dyDescent="0.15">
      <c r="A63" s="381" t="s">
        <v>296</v>
      </c>
      <c r="B63" s="170">
        <v>667</v>
      </c>
      <c r="C63" s="162">
        <v>355</v>
      </c>
      <c r="D63" s="162">
        <v>312</v>
      </c>
      <c r="E63" s="170">
        <v>753</v>
      </c>
      <c r="F63" s="162">
        <v>393</v>
      </c>
      <c r="G63" s="162">
        <v>360</v>
      </c>
      <c r="H63" s="164">
        <f t="shared" si="14"/>
        <v>-86</v>
      </c>
      <c r="I63" s="165">
        <f t="shared" si="15"/>
        <v>-3.4294373330143157</v>
      </c>
    </row>
    <row r="64" spans="1:9" ht="15.75" customHeight="1" x14ac:dyDescent="0.15">
      <c r="A64" s="381" t="s">
        <v>710</v>
      </c>
      <c r="B64" s="170">
        <v>701</v>
      </c>
      <c r="C64" s="162">
        <v>368</v>
      </c>
      <c r="D64" s="162">
        <v>333</v>
      </c>
      <c r="E64" s="170">
        <v>661</v>
      </c>
      <c r="F64" s="162">
        <v>339</v>
      </c>
      <c r="G64" s="162">
        <v>322</v>
      </c>
      <c r="H64" s="164">
        <f t="shared" si="14"/>
        <v>40</v>
      </c>
      <c r="I64" s="165">
        <f t="shared" si="15"/>
        <v>1.5950871316345654</v>
      </c>
    </row>
    <row r="65" spans="1:9" ht="15.75" customHeight="1" x14ac:dyDescent="0.15">
      <c r="A65" s="381" t="s">
        <v>714</v>
      </c>
      <c r="B65" s="172">
        <v>794</v>
      </c>
      <c r="C65" s="166">
        <v>414</v>
      </c>
      <c r="D65" s="166">
        <v>380</v>
      </c>
      <c r="E65" s="172">
        <v>680</v>
      </c>
      <c r="F65" s="166">
        <v>348</v>
      </c>
      <c r="G65" s="166">
        <v>332</v>
      </c>
      <c r="H65" s="168">
        <f t="shared" si="14"/>
        <v>114</v>
      </c>
      <c r="I65" s="169">
        <f t="shared" si="15"/>
        <v>4.5459983251585117</v>
      </c>
    </row>
    <row r="66" spans="1:9" ht="15.75" customHeight="1" x14ac:dyDescent="0.15">
      <c r="A66" s="381" t="s">
        <v>760</v>
      </c>
      <c r="B66" s="172">
        <v>894</v>
      </c>
      <c r="C66" s="166">
        <v>484</v>
      </c>
      <c r="D66" s="166">
        <v>410</v>
      </c>
      <c r="E66" s="172">
        <v>658</v>
      </c>
      <c r="F66" s="166">
        <v>344</v>
      </c>
      <c r="G66" s="166">
        <v>314</v>
      </c>
      <c r="H66" s="168">
        <f t="shared" si="14"/>
        <v>236</v>
      </c>
      <c r="I66" s="169">
        <f>H66/23543*1000</f>
        <v>10.024211018137027</v>
      </c>
    </row>
    <row r="67" spans="1:9" x14ac:dyDescent="0.15">
      <c r="A67" s="158" t="s">
        <v>307</v>
      </c>
    </row>
    <row r="68" spans="1:9" x14ac:dyDescent="0.15">
      <c r="A68" s="158" t="s">
        <v>51</v>
      </c>
    </row>
  </sheetData>
  <mergeCells count="13">
    <mergeCell ref="R2:R3"/>
    <mergeCell ref="S2:S3"/>
    <mergeCell ref="A37:A38"/>
    <mergeCell ref="B37:D37"/>
    <mergeCell ref="E37:G37"/>
    <mergeCell ref="H37:I37"/>
    <mergeCell ref="P2:Q2"/>
    <mergeCell ref="A2:A3"/>
    <mergeCell ref="B2:E2"/>
    <mergeCell ref="F2:I2"/>
    <mergeCell ref="J2:K2"/>
    <mergeCell ref="L2:M2"/>
    <mergeCell ref="N2:O2"/>
  </mergeCells>
  <phoneticPr fontId="8"/>
  <pageMargins left="0.39370078740157483" right="0.39370078740157483" top="0.39370078740157483" bottom="0.39370078740157483" header="0.3" footer="0.23622047244094488"/>
  <pageSetup paperSize="9" scale="74" orientation="landscape" r:id="rId1"/>
  <headerFooter scaleWithDoc="0" alignWithMargins="0">
    <oddFooter>&amp;C- &amp;P -</oddFooter>
    <firstFooter>&amp;C&amp;10 1</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119"/>
  <sheetViews>
    <sheetView view="pageBreakPreview" topLeftCell="A65" zoomScale="85" zoomScaleSheetLayoutView="85" workbookViewId="0">
      <selection activeCell="K113" sqref="K113"/>
    </sheetView>
  </sheetViews>
  <sheetFormatPr defaultRowHeight="13.5" x14ac:dyDescent="0.15"/>
  <cols>
    <col min="1" max="1" width="9" style="176" customWidth="1"/>
    <col min="2" max="5" width="7.75" style="176" customWidth="1"/>
    <col min="6" max="6" width="7.625" style="176" bestFit="1" customWidth="1"/>
    <col min="7" max="29" width="7.75" style="176" customWidth="1"/>
    <col min="30" max="30" width="9" style="176" customWidth="1"/>
    <col min="31" max="16384" width="9" style="176"/>
  </cols>
  <sheetData>
    <row r="1" spans="1:29" x14ac:dyDescent="0.15">
      <c r="A1" s="173" t="s">
        <v>308</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5" t="s">
        <v>310</v>
      </c>
    </row>
    <row r="2" spans="1:29" x14ac:dyDescent="0.15">
      <c r="A2" s="418" t="s">
        <v>301</v>
      </c>
      <c r="B2" s="415" t="s">
        <v>212</v>
      </c>
      <c r="C2" s="416"/>
      <c r="D2" s="416"/>
      <c r="E2" s="417"/>
      <c r="F2" s="415" t="s">
        <v>312</v>
      </c>
      <c r="G2" s="416"/>
      <c r="H2" s="416"/>
      <c r="I2" s="417"/>
      <c r="J2" s="415" t="s">
        <v>314</v>
      </c>
      <c r="K2" s="416"/>
      <c r="L2" s="416"/>
      <c r="M2" s="417"/>
      <c r="N2" s="415" t="s">
        <v>110</v>
      </c>
      <c r="O2" s="416"/>
      <c r="P2" s="416"/>
      <c r="Q2" s="417"/>
      <c r="R2" s="415" t="s">
        <v>316</v>
      </c>
      <c r="S2" s="416"/>
      <c r="T2" s="416"/>
      <c r="U2" s="417"/>
      <c r="V2" s="415" t="s">
        <v>318</v>
      </c>
      <c r="W2" s="416"/>
      <c r="X2" s="416"/>
      <c r="Y2" s="417"/>
      <c r="Z2" s="415" t="s">
        <v>319</v>
      </c>
      <c r="AA2" s="416"/>
      <c r="AB2" s="416"/>
      <c r="AC2" s="417"/>
    </row>
    <row r="3" spans="1:29" x14ac:dyDescent="0.15">
      <c r="A3" s="419"/>
      <c r="B3" s="177" t="s">
        <v>320</v>
      </c>
      <c r="C3" s="177" t="s">
        <v>202</v>
      </c>
      <c r="D3" s="177" t="s">
        <v>195</v>
      </c>
      <c r="E3" s="177" t="s">
        <v>321</v>
      </c>
      <c r="F3" s="177" t="s">
        <v>320</v>
      </c>
      <c r="G3" s="177" t="s">
        <v>202</v>
      </c>
      <c r="H3" s="177" t="s">
        <v>195</v>
      </c>
      <c r="I3" s="177" t="s">
        <v>321</v>
      </c>
      <c r="J3" s="177" t="s">
        <v>320</v>
      </c>
      <c r="K3" s="177" t="s">
        <v>202</v>
      </c>
      <c r="L3" s="177" t="s">
        <v>195</v>
      </c>
      <c r="M3" s="177" t="s">
        <v>321</v>
      </c>
      <c r="N3" s="177" t="s">
        <v>320</v>
      </c>
      <c r="O3" s="177" t="s">
        <v>202</v>
      </c>
      <c r="P3" s="177" t="s">
        <v>195</v>
      </c>
      <c r="Q3" s="177" t="s">
        <v>321</v>
      </c>
      <c r="R3" s="177" t="s">
        <v>320</v>
      </c>
      <c r="S3" s="177" t="s">
        <v>202</v>
      </c>
      <c r="T3" s="177" t="s">
        <v>195</v>
      </c>
      <c r="U3" s="177" t="s">
        <v>321</v>
      </c>
      <c r="V3" s="177" t="s">
        <v>320</v>
      </c>
      <c r="W3" s="177" t="s">
        <v>202</v>
      </c>
      <c r="X3" s="177" t="s">
        <v>195</v>
      </c>
      <c r="Y3" s="177" t="s">
        <v>321</v>
      </c>
      <c r="Z3" s="177" t="s">
        <v>320</v>
      </c>
      <c r="AA3" s="177" t="s">
        <v>202</v>
      </c>
      <c r="AB3" s="177" t="s">
        <v>195</v>
      </c>
      <c r="AC3" s="177" t="s">
        <v>321</v>
      </c>
    </row>
    <row r="4" spans="1:29" hidden="1" x14ac:dyDescent="0.15">
      <c r="A4" s="178" t="s">
        <v>322</v>
      </c>
      <c r="B4" s="179">
        <v>848</v>
      </c>
      <c r="C4" s="179">
        <v>2965</v>
      </c>
      <c r="D4" s="179">
        <v>1464</v>
      </c>
      <c r="E4" s="179">
        <v>1501</v>
      </c>
      <c r="F4" s="179">
        <v>929</v>
      </c>
      <c r="G4" s="179">
        <v>3016</v>
      </c>
      <c r="H4" s="179">
        <v>1442</v>
      </c>
      <c r="I4" s="179">
        <v>1574</v>
      </c>
      <c r="J4" s="179">
        <v>847</v>
      </c>
      <c r="K4" s="179">
        <v>2554</v>
      </c>
      <c r="L4" s="179">
        <v>1238</v>
      </c>
      <c r="M4" s="179">
        <v>1316</v>
      </c>
      <c r="N4" s="179">
        <v>1022</v>
      </c>
      <c r="O4" s="179">
        <v>3453</v>
      </c>
      <c r="P4" s="179">
        <v>1674</v>
      </c>
      <c r="Q4" s="179">
        <v>1779</v>
      </c>
      <c r="R4" s="179">
        <v>959</v>
      </c>
      <c r="S4" s="179">
        <v>3037</v>
      </c>
      <c r="T4" s="179">
        <v>1466</v>
      </c>
      <c r="U4" s="179">
        <v>1571</v>
      </c>
      <c r="V4" s="179">
        <v>264</v>
      </c>
      <c r="W4" s="179">
        <v>916</v>
      </c>
      <c r="X4" s="179">
        <v>449</v>
      </c>
      <c r="Y4" s="179">
        <v>467</v>
      </c>
      <c r="Z4" s="179">
        <v>526</v>
      </c>
      <c r="AA4" s="179">
        <v>1906</v>
      </c>
      <c r="AB4" s="179">
        <v>934</v>
      </c>
      <c r="AC4" s="179">
        <v>972</v>
      </c>
    </row>
    <row r="5" spans="1:29" hidden="1" x14ac:dyDescent="0.15">
      <c r="A5" s="178" t="s">
        <v>324</v>
      </c>
      <c r="B5" s="179">
        <v>866</v>
      </c>
      <c r="C5" s="179">
        <v>3012</v>
      </c>
      <c r="D5" s="179">
        <v>1493</v>
      </c>
      <c r="E5" s="179">
        <v>1519</v>
      </c>
      <c r="F5" s="179">
        <v>945</v>
      </c>
      <c r="G5" s="179">
        <v>3064</v>
      </c>
      <c r="H5" s="179">
        <v>1465</v>
      </c>
      <c r="I5" s="179">
        <v>1599</v>
      </c>
      <c r="J5" s="179">
        <v>846</v>
      </c>
      <c r="K5" s="179">
        <v>2530</v>
      </c>
      <c r="L5" s="179">
        <v>1228</v>
      </c>
      <c r="M5" s="179">
        <v>1302</v>
      </c>
      <c r="N5" s="179">
        <v>1075</v>
      </c>
      <c r="O5" s="179">
        <v>3587</v>
      </c>
      <c r="P5" s="179">
        <v>1751</v>
      </c>
      <c r="Q5" s="179">
        <v>1836</v>
      </c>
      <c r="R5" s="179">
        <v>982</v>
      </c>
      <c r="S5" s="179">
        <v>3085</v>
      </c>
      <c r="T5" s="179">
        <v>1486</v>
      </c>
      <c r="U5" s="179">
        <v>1599</v>
      </c>
      <c r="V5" s="179">
        <v>278</v>
      </c>
      <c r="W5" s="179">
        <v>945</v>
      </c>
      <c r="X5" s="179">
        <v>465</v>
      </c>
      <c r="Y5" s="179">
        <v>480</v>
      </c>
      <c r="Z5" s="179">
        <v>532</v>
      </c>
      <c r="AA5" s="179">
        <v>1904</v>
      </c>
      <c r="AB5" s="179">
        <v>939</v>
      </c>
      <c r="AC5" s="179">
        <v>965</v>
      </c>
    </row>
    <row r="6" spans="1:29" hidden="1" x14ac:dyDescent="0.15">
      <c r="A6" s="178" t="s">
        <v>328</v>
      </c>
      <c r="B6" s="179">
        <v>894</v>
      </c>
      <c r="C6" s="179">
        <v>3076</v>
      </c>
      <c r="D6" s="179">
        <v>1523</v>
      </c>
      <c r="E6" s="179">
        <v>1553</v>
      </c>
      <c r="F6" s="179">
        <v>954</v>
      </c>
      <c r="G6" s="179">
        <v>3072</v>
      </c>
      <c r="H6" s="179">
        <v>1472</v>
      </c>
      <c r="I6" s="179">
        <v>1600</v>
      </c>
      <c r="J6" s="179">
        <v>844</v>
      </c>
      <c r="K6" s="179">
        <v>2490</v>
      </c>
      <c r="L6" s="179">
        <v>1198</v>
      </c>
      <c r="M6" s="179">
        <v>1292</v>
      </c>
      <c r="N6" s="179">
        <v>1081</v>
      </c>
      <c r="O6" s="179">
        <v>3595</v>
      </c>
      <c r="P6" s="179">
        <v>1749</v>
      </c>
      <c r="Q6" s="179">
        <v>1846</v>
      </c>
      <c r="R6" s="179">
        <v>988</v>
      </c>
      <c r="S6" s="179">
        <v>3119</v>
      </c>
      <c r="T6" s="179">
        <v>1486</v>
      </c>
      <c r="U6" s="179">
        <v>1633</v>
      </c>
      <c r="V6" s="179">
        <v>285</v>
      </c>
      <c r="W6" s="179">
        <v>955</v>
      </c>
      <c r="X6" s="179">
        <v>472</v>
      </c>
      <c r="Y6" s="179">
        <v>483</v>
      </c>
      <c r="Z6" s="179">
        <v>530</v>
      </c>
      <c r="AA6" s="179">
        <v>1897</v>
      </c>
      <c r="AB6" s="179">
        <v>926</v>
      </c>
      <c r="AC6" s="179">
        <v>971</v>
      </c>
    </row>
    <row r="7" spans="1:29" hidden="1" x14ac:dyDescent="0.15">
      <c r="A7" s="178" t="s">
        <v>42</v>
      </c>
      <c r="B7" s="179">
        <v>915</v>
      </c>
      <c r="C7" s="179">
        <v>3120</v>
      </c>
      <c r="D7" s="179">
        <v>1546</v>
      </c>
      <c r="E7" s="179">
        <v>1574</v>
      </c>
      <c r="F7" s="179">
        <v>958</v>
      </c>
      <c r="G7" s="179">
        <v>3066</v>
      </c>
      <c r="H7" s="179">
        <v>1473</v>
      </c>
      <c r="I7" s="179">
        <v>1593</v>
      </c>
      <c r="J7" s="179">
        <v>835</v>
      </c>
      <c r="K7" s="179">
        <v>2423</v>
      </c>
      <c r="L7" s="179">
        <v>1167</v>
      </c>
      <c r="M7" s="179">
        <v>1256</v>
      </c>
      <c r="N7" s="179">
        <v>1091</v>
      </c>
      <c r="O7" s="179">
        <v>3595</v>
      </c>
      <c r="P7" s="179">
        <v>1745</v>
      </c>
      <c r="Q7" s="179">
        <v>1850</v>
      </c>
      <c r="R7" s="179">
        <v>996</v>
      </c>
      <c r="S7" s="179">
        <v>3118</v>
      </c>
      <c r="T7" s="179">
        <v>1489</v>
      </c>
      <c r="U7" s="179">
        <v>1629</v>
      </c>
      <c r="V7" s="179">
        <v>291</v>
      </c>
      <c r="W7" s="179">
        <v>955</v>
      </c>
      <c r="X7" s="179">
        <v>471</v>
      </c>
      <c r="Y7" s="179">
        <v>484</v>
      </c>
      <c r="Z7" s="179">
        <v>539</v>
      </c>
      <c r="AA7" s="179">
        <v>1893</v>
      </c>
      <c r="AB7" s="179">
        <v>934</v>
      </c>
      <c r="AC7" s="179">
        <v>959</v>
      </c>
    </row>
    <row r="8" spans="1:29" hidden="1" x14ac:dyDescent="0.15">
      <c r="A8" s="178" t="s">
        <v>330</v>
      </c>
      <c r="B8" s="179">
        <v>935</v>
      </c>
      <c r="C8" s="179">
        <v>3157</v>
      </c>
      <c r="D8" s="179">
        <v>1565</v>
      </c>
      <c r="E8" s="179">
        <v>1592</v>
      </c>
      <c r="F8" s="179">
        <v>974</v>
      </c>
      <c r="G8" s="179">
        <v>3076</v>
      </c>
      <c r="H8" s="179">
        <v>1482</v>
      </c>
      <c r="I8" s="179">
        <v>1594</v>
      </c>
      <c r="J8" s="179">
        <v>842</v>
      </c>
      <c r="K8" s="179">
        <v>2393</v>
      </c>
      <c r="L8" s="179">
        <v>1161</v>
      </c>
      <c r="M8" s="179">
        <v>1232</v>
      </c>
      <c r="N8" s="179">
        <v>1115</v>
      </c>
      <c r="O8" s="179">
        <v>3626</v>
      </c>
      <c r="P8" s="179">
        <v>1745</v>
      </c>
      <c r="Q8" s="179">
        <v>1881</v>
      </c>
      <c r="R8" s="179">
        <v>1022</v>
      </c>
      <c r="S8" s="179">
        <v>3144</v>
      </c>
      <c r="T8" s="179">
        <v>1502</v>
      </c>
      <c r="U8" s="179">
        <v>1642</v>
      </c>
      <c r="V8" s="179">
        <v>295</v>
      </c>
      <c r="W8" s="179">
        <v>958</v>
      </c>
      <c r="X8" s="179">
        <v>479</v>
      </c>
      <c r="Y8" s="179">
        <v>479</v>
      </c>
      <c r="Z8" s="179">
        <v>548</v>
      </c>
      <c r="AA8" s="179">
        <v>1873</v>
      </c>
      <c r="AB8" s="179">
        <v>920</v>
      </c>
      <c r="AC8" s="179">
        <v>953</v>
      </c>
    </row>
    <row r="9" spans="1:29" hidden="1" x14ac:dyDescent="0.15">
      <c r="A9" s="178" t="s">
        <v>332</v>
      </c>
      <c r="B9" s="179">
        <v>950</v>
      </c>
      <c r="C9" s="179">
        <v>3174</v>
      </c>
      <c r="D9" s="179">
        <v>1586</v>
      </c>
      <c r="E9" s="179">
        <v>1588</v>
      </c>
      <c r="F9" s="179">
        <v>979</v>
      </c>
      <c r="G9" s="179">
        <v>3049</v>
      </c>
      <c r="H9" s="179">
        <v>1460</v>
      </c>
      <c r="I9" s="179">
        <v>1589</v>
      </c>
      <c r="J9" s="179">
        <v>842</v>
      </c>
      <c r="K9" s="179">
        <v>2330</v>
      </c>
      <c r="L9" s="179">
        <v>1132</v>
      </c>
      <c r="M9" s="179">
        <v>1198</v>
      </c>
      <c r="N9" s="179">
        <v>1127</v>
      </c>
      <c r="O9" s="179">
        <v>3596</v>
      </c>
      <c r="P9" s="179">
        <v>1729</v>
      </c>
      <c r="Q9" s="179">
        <v>1867</v>
      </c>
      <c r="R9" s="179">
        <v>1041</v>
      </c>
      <c r="S9" s="179">
        <v>3158</v>
      </c>
      <c r="T9" s="179">
        <v>1502</v>
      </c>
      <c r="U9" s="179">
        <v>1656</v>
      </c>
      <c r="V9" s="179">
        <v>318</v>
      </c>
      <c r="W9" s="179">
        <v>1013</v>
      </c>
      <c r="X9" s="179">
        <v>516</v>
      </c>
      <c r="Y9" s="179">
        <v>497</v>
      </c>
      <c r="Z9" s="179">
        <v>565</v>
      </c>
      <c r="AA9" s="179">
        <v>1882</v>
      </c>
      <c r="AB9" s="179">
        <v>924</v>
      </c>
      <c r="AC9" s="179">
        <v>958</v>
      </c>
    </row>
    <row r="10" spans="1:29" hidden="1" x14ac:dyDescent="0.15">
      <c r="A10" s="178" t="s">
        <v>253</v>
      </c>
      <c r="B10" s="179">
        <v>965</v>
      </c>
      <c r="C10" s="179">
        <v>3171</v>
      </c>
      <c r="D10" s="179">
        <v>1573</v>
      </c>
      <c r="E10" s="179">
        <v>1598</v>
      </c>
      <c r="F10" s="179">
        <v>996</v>
      </c>
      <c r="G10" s="179">
        <v>3043</v>
      </c>
      <c r="H10" s="179">
        <v>1477</v>
      </c>
      <c r="I10" s="179">
        <v>1566</v>
      </c>
      <c r="J10" s="179">
        <v>841</v>
      </c>
      <c r="K10" s="179">
        <v>2290</v>
      </c>
      <c r="L10" s="179">
        <v>1103</v>
      </c>
      <c r="M10" s="179">
        <v>1187</v>
      </c>
      <c r="N10" s="179">
        <v>1159</v>
      </c>
      <c r="O10" s="179">
        <v>3636</v>
      </c>
      <c r="P10" s="179">
        <v>1759</v>
      </c>
      <c r="Q10" s="179">
        <v>1877</v>
      </c>
      <c r="R10" s="179">
        <v>1071</v>
      </c>
      <c r="S10" s="179">
        <v>3209</v>
      </c>
      <c r="T10" s="179">
        <v>1528</v>
      </c>
      <c r="U10" s="179">
        <v>1681</v>
      </c>
      <c r="V10" s="179">
        <v>333</v>
      </c>
      <c r="W10" s="179">
        <v>1048</v>
      </c>
      <c r="X10" s="179">
        <v>533</v>
      </c>
      <c r="Y10" s="179">
        <v>515</v>
      </c>
      <c r="Z10" s="179">
        <v>569</v>
      </c>
      <c r="AA10" s="179">
        <v>1865</v>
      </c>
      <c r="AB10" s="179">
        <v>910</v>
      </c>
      <c r="AC10" s="179">
        <v>955</v>
      </c>
    </row>
    <row r="11" spans="1:29" hidden="1" x14ac:dyDescent="0.15">
      <c r="A11" s="178" t="s">
        <v>335</v>
      </c>
      <c r="B11" s="179">
        <v>972</v>
      </c>
      <c r="C11" s="179">
        <v>3140</v>
      </c>
      <c r="D11" s="179">
        <v>1565</v>
      </c>
      <c r="E11" s="179">
        <v>1575</v>
      </c>
      <c r="F11" s="179">
        <v>1002</v>
      </c>
      <c r="G11" s="179">
        <v>3018</v>
      </c>
      <c r="H11" s="179">
        <v>1460</v>
      </c>
      <c r="I11" s="179">
        <v>1558</v>
      </c>
      <c r="J11" s="179">
        <v>843</v>
      </c>
      <c r="K11" s="179">
        <v>2261</v>
      </c>
      <c r="L11" s="179">
        <v>1095</v>
      </c>
      <c r="M11" s="179">
        <v>1166</v>
      </c>
      <c r="N11" s="179">
        <v>1180</v>
      </c>
      <c r="O11" s="179">
        <v>3656</v>
      </c>
      <c r="P11" s="179">
        <v>1777</v>
      </c>
      <c r="Q11" s="179">
        <v>1879</v>
      </c>
      <c r="R11" s="179">
        <v>1087</v>
      </c>
      <c r="S11" s="179">
        <v>3205</v>
      </c>
      <c r="T11" s="179">
        <v>1526</v>
      </c>
      <c r="U11" s="179">
        <v>1679</v>
      </c>
      <c r="V11" s="179">
        <v>341</v>
      </c>
      <c r="W11" s="179">
        <v>1053</v>
      </c>
      <c r="X11" s="179">
        <v>537</v>
      </c>
      <c r="Y11" s="179">
        <v>516</v>
      </c>
      <c r="Z11" s="179">
        <v>586</v>
      </c>
      <c r="AA11" s="179">
        <v>1897</v>
      </c>
      <c r="AB11" s="179">
        <v>925</v>
      </c>
      <c r="AC11" s="179">
        <v>972</v>
      </c>
    </row>
    <row r="12" spans="1:29" hidden="1" x14ac:dyDescent="0.15">
      <c r="A12" s="180" t="s">
        <v>9</v>
      </c>
      <c r="B12" s="180">
        <v>989</v>
      </c>
      <c r="C12" s="180">
        <v>3146</v>
      </c>
      <c r="D12" s="180">
        <v>1591</v>
      </c>
      <c r="E12" s="180">
        <v>1555</v>
      </c>
      <c r="F12" s="180">
        <v>1031</v>
      </c>
      <c r="G12" s="180">
        <v>3026</v>
      </c>
      <c r="H12" s="180">
        <v>1458</v>
      </c>
      <c r="I12" s="180">
        <v>1568</v>
      </c>
      <c r="J12" s="180">
        <v>835</v>
      </c>
      <c r="K12" s="180">
        <v>2221</v>
      </c>
      <c r="L12" s="180">
        <v>1077</v>
      </c>
      <c r="M12" s="180">
        <v>1144</v>
      </c>
      <c r="N12" s="180">
        <v>1202</v>
      </c>
      <c r="O12" s="180">
        <v>3640</v>
      </c>
      <c r="P12" s="180">
        <v>1776</v>
      </c>
      <c r="Q12" s="180">
        <v>1864</v>
      </c>
      <c r="R12" s="180">
        <v>1091</v>
      </c>
      <c r="S12" s="180">
        <v>3194</v>
      </c>
      <c r="T12" s="180">
        <v>1534</v>
      </c>
      <c r="U12" s="180">
        <v>1660</v>
      </c>
      <c r="V12" s="180">
        <v>363</v>
      </c>
      <c r="W12" s="180">
        <v>1079</v>
      </c>
      <c r="X12" s="180">
        <v>550</v>
      </c>
      <c r="Y12" s="180">
        <v>529</v>
      </c>
      <c r="Z12" s="180">
        <v>591</v>
      </c>
      <c r="AA12" s="180">
        <v>1893</v>
      </c>
      <c r="AB12" s="180">
        <v>925</v>
      </c>
      <c r="AC12" s="180">
        <v>968</v>
      </c>
    </row>
    <row r="13" spans="1:29" hidden="1" x14ac:dyDescent="0.15">
      <c r="A13" s="180" t="s">
        <v>265</v>
      </c>
      <c r="B13" s="180">
        <v>1013</v>
      </c>
      <c r="C13" s="180">
        <v>3126</v>
      </c>
      <c r="D13" s="180">
        <v>1502</v>
      </c>
      <c r="E13" s="180">
        <v>1624</v>
      </c>
      <c r="F13" s="180">
        <v>1051</v>
      </c>
      <c r="G13" s="180">
        <v>3019</v>
      </c>
      <c r="H13" s="180">
        <v>1464</v>
      </c>
      <c r="I13" s="180">
        <v>1555</v>
      </c>
      <c r="J13" s="180">
        <v>840</v>
      </c>
      <c r="K13" s="180">
        <v>2172</v>
      </c>
      <c r="L13" s="180">
        <v>1059</v>
      </c>
      <c r="M13" s="180">
        <v>1113</v>
      </c>
      <c r="N13" s="180">
        <v>1259</v>
      </c>
      <c r="O13" s="180">
        <v>3720</v>
      </c>
      <c r="P13" s="180">
        <v>1819</v>
      </c>
      <c r="Q13" s="180">
        <v>1901</v>
      </c>
      <c r="R13" s="180">
        <v>1142</v>
      </c>
      <c r="S13" s="180">
        <v>3317</v>
      </c>
      <c r="T13" s="180">
        <v>1592</v>
      </c>
      <c r="U13" s="180">
        <v>1725</v>
      </c>
      <c r="V13" s="180">
        <v>361</v>
      </c>
      <c r="W13" s="180">
        <v>1070</v>
      </c>
      <c r="X13" s="180">
        <v>541</v>
      </c>
      <c r="Y13" s="180">
        <v>529</v>
      </c>
      <c r="Z13" s="180">
        <v>602</v>
      </c>
      <c r="AA13" s="180">
        <v>1905</v>
      </c>
      <c r="AB13" s="180">
        <v>937</v>
      </c>
      <c r="AC13" s="180">
        <v>968</v>
      </c>
    </row>
    <row r="14" spans="1:29" hidden="1" x14ac:dyDescent="0.15">
      <c r="A14" s="180" t="s">
        <v>266</v>
      </c>
      <c r="B14" s="180">
        <v>1019</v>
      </c>
      <c r="C14" s="180">
        <v>3093</v>
      </c>
      <c r="D14" s="180">
        <v>1562</v>
      </c>
      <c r="E14" s="180">
        <v>1531</v>
      </c>
      <c r="F14" s="180">
        <v>1057</v>
      </c>
      <c r="G14" s="180">
        <v>3017</v>
      </c>
      <c r="H14" s="180">
        <v>1464</v>
      </c>
      <c r="I14" s="180">
        <v>1553</v>
      </c>
      <c r="J14" s="180">
        <v>834</v>
      </c>
      <c r="K14" s="180">
        <v>2146</v>
      </c>
      <c r="L14" s="180">
        <v>1041</v>
      </c>
      <c r="M14" s="180">
        <v>1105</v>
      </c>
      <c r="N14" s="180">
        <v>1289</v>
      </c>
      <c r="O14" s="180">
        <v>3753</v>
      </c>
      <c r="P14" s="180">
        <v>1831</v>
      </c>
      <c r="Q14" s="180">
        <v>1922</v>
      </c>
      <c r="R14" s="180">
        <v>1137</v>
      </c>
      <c r="S14" s="180">
        <v>3294</v>
      </c>
      <c r="T14" s="180">
        <v>1583</v>
      </c>
      <c r="U14" s="180">
        <v>1711</v>
      </c>
      <c r="V14" s="180">
        <v>360</v>
      </c>
      <c r="W14" s="180">
        <v>1059</v>
      </c>
      <c r="X14" s="180">
        <v>536</v>
      </c>
      <c r="Y14" s="180">
        <v>523</v>
      </c>
      <c r="Z14" s="180">
        <v>609</v>
      </c>
      <c r="AA14" s="180">
        <v>1898</v>
      </c>
      <c r="AB14" s="180">
        <v>932</v>
      </c>
      <c r="AC14" s="180">
        <v>966</v>
      </c>
    </row>
    <row r="15" spans="1:29" hidden="1" x14ac:dyDescent="0.15">
      <c r="A15" s="180" t="s">
        <v>268</v>
      </c>
      <c r="B15" s="180">
        <v>1039</v>
      </c>
      <c r="C15" s="180">
        <v>3113</v>
      </c>
      <c r="D15" s="180">
        <v>1562</v>
      </c>
      <c r="E15" s="180">
        <v>1551</v>
      </c>
      <c r="F15" s="180">
        <v>1081</v>
      </c>
      <c r="G15" s="180">
        <v>3011</v>
      </c>
      <c r="H15" s="180">
        <v>1464</v>
      </c>
      <c r="I15" s="180">
        <v>1547</v>
      </c>
      <c r="J15" s="180">
        <v>823</v>
      </c>
      <c r="K15" s="180">
        <v>2096</v>
      </c>
      <c r="L15" s="180">
        <v>1019</v>
      </c>
      <c r="M15" s="180">
        <v>1077</v>
      </c>
      <c r="N15" s="180">
        <v>1309</v>
      </c>
      <c r="O15" s="180">
        <v>3775</v>
      </c>
      <c r="P15" s="180">
        <v>1831</v>
      </c>
      <c r="Q15" s="180">
        <v>1944</v>
      </c>
      <c r="R15" s="180">
        <v>1147</v>
      </c>
      <c r="S15" s="180">
        <v>3264</v>
      </c>
      <c r="T15" s="180">
        <v>1564</v>
      </c>
      <c r="U15" s="180">
        <v>1700</v>
      </c>
      <c r="V15" s="180">
        <v>362</v>
      </c>
      <c r="W15" s="180">
        <v>1057</v>
      </c>
      <c r="X15" s="180">
        <v>545</v>
      </c>
      <c r="Y15" s="180">
        <v>512</v>
      </c>
      <c r="Z15" s="180">
        <v>614</v>
      </c>
      <c r="AA15" s="180">
        <v>1885</v>
      </c>
      <c r="AB15" s="180">
        <v>926</v>
      </c>
      <c r="AC15" s="180">
        <v>959</v>
      </c>
    </row>
    <row r="16" spans="1:29" hidden="1" x14ac:dyDescent="0.15">
      <c r="A16" s="180" t="s">
        <v>239</v>
      </c>
      <c r="B16" s="180">
        <v>1056</v>
      </c>
      <c r="C16" s="180">
        <v>3128</v>
      </c>
      <c r="D16" s="180">
        <v>1573</v>
      </c>
      <c r="E16" s="180">
        <v>1555</v>
      </c>
      <c r="F16" s="180">
        <v>1081</v>
      </c>
      <c r="G16" s="180">
        <v>2996</v>
      </c>
      <c r="H16" s="180">
        <v>1453</v>
      </c>
      <c r="I16" s="180">
        <v>1543</v>
      </c>
      <c r="J16" s="180">
        <v>820</v>
      </c>
      <c r="K16" s="180">
        <v>2081</v>
      </c>
      <c r="L16" s="180">
        <v>1011</v>
      </c>
      <c r="M16" s="180">
        <v>1070</v>
      </c>
      <c r="N16" s="180">
        <v>1319</v>
      </c>
      <c r="O16" s="180">
        <v>3746</v>
      </c>
      <c r="P16" s="180">
        <v>1820</v>
      </c>
      <c r="Q16" s="180">
        <v>1926</v>
      </c>
      <c r="R16" s="180">
        <v>1142</v>
      </c>
      <c r="S16" s="180">
        <v>3216</v>
      </c>
      <c r="T16" s="180">
        <v>1531</v>
      </c>
      <c r="U16" s="180">
        <v>1685</v>
      </c>
      <c r="V16" s="180">
        <v>361</v>
      </c>
      <c r="W16" s="180">
        <v>1039</v>
      </c>
      <c r="X16" s="180">
        <v>531</v>
      </c>
      <c r="Y16" s="180">
        <v>508</v>
      </c>
      <c r="Z16" s="180">
        <v>617</v>
      </c>
      <c r="AA16" s="180">
        <v>1878</v>
      </c>
      <c r="AB16" s="180">
        <v>921</v>
      </c>
      <c r="AC16" s="180">
        <v>957</v>
      </c>
    </row>
    <row r="17" spans="1:29" hidden="1" x14ac:dyDescent="0.15">
      <c r="A17" s="16" t="s">
        <v>106</v>
      </c>
      <c r="B17" s="180">
        <v>1054</v>
      </c>
      <c r="C17" s="180">
        <v>3090</v>
      </c>
      <c r="D17" s="180">
        <v>1556</v>
      </c>
      <c r="E17" s="180">
        <v>1534</v>
      </c>
      <c r="F17" s="180">
        <v>1100</v>
      </c>
      <c r="G17" s="180">
        <v>3008</v>
      </c>
      <c r="H17" s="180">
        <v>1456</v>
      </c>
      <c r="I17" s="180">
        <v>1552</v>
      </c>
      <c r="J17" s="180">
        <v>838</v>
      </c>
      <c r="K17" s="180">
        <v>2079</v>
      </c>
      <c r="L17" s="180">
        <v>1008</v>
      </c>
      <c r="M17" s="180">
        <v>1071</v>
      </c>
      <c r="N17" s="180">
        <v>1335</v>
      </c>
      <c r="O17" s="180">
        <v>3724</v>
      </c>
      <c r="P17" s="180">
        <v>1805</v>
      </c>
      <c r="Q17" s="180">
        <v>1919</v>
      </c>
      <c r="R17" s="180">
        <v>1160</v>
      </c>
      <c r="S17" s="180">
        <v>3227</v>
      </c>
      <c r="T17" s="180">
        <v>1546</v>
      </c>
      <c r="U17" s="180">
        <v>1681</v>
      </c>
      <c r="V17" s="180">
        <v>361</v>
      </c>
      <c r="W17" s="180">
        <v>1030</v>
      </c>
      <c r="X17" s="180">
        <v>521</v>
      </c>
      <c r="Y17" s="180">
        <v>509</v>
      </c>
      <c r="Z17" s="180">
        <v>610</v>
      </c>
      <c r="AA17" s="180">
        <v>1837</v>
      </c>
      <c r="AB17" s="180">
        <v>902</v>
      </c>
      <c r="AC17" s="180">
        <v>935</v>
      </c>
    </row>
    <row r="18" spans="1:29" hidden="1" x14ac:dyDescent="0.15">
      <c r="A18" s="16" t="s">
        <v>269</v>
      </c>
      <c r="B18" s="180">
        <v>1060</v>
      </c>
      <c r="C18" s="180">
        <v>3052</v>
      </c>
      <c r="D18" s="180">
        <v>1552</v>
      </c>
      <c r="E18" s="180">
        <v>1500</v>
      </c>
      <c r="F18" s="180">
        <v>1118</v>
      </c>
      <c r="G18" s="180">
        <v>2991</v>
      </c>
      <c r="H18" s="180">
        <v>1446</v>
      </c>
      <c r="I18" s="180">
        <v>1545</v>
      </c>
      <c r="J18" s="180">
        <v>820</v>
      </c>
      <c r="K18" s="180">
        <v>2029</v>
      </c>
      <c r="L18" s="180">
        <v>986</v>
      </c>
      <c r="M18" s="180">
        <v>1043</v>
      </c>
      <c r="N18" s="180">
        <v>1341</v>
      </c>
      <c r="O18" s="180">
        <v>3664</v>
      </c>
      <c r="P18" s="180">
        <v>1789</v>
      </c>
      <c r="Q18" s="180">
        <v>1875</v>
      </c>
      <c r="R18" s="180">
        <v>1174</v>
      </c>
      <c r="S18" s="180">
        <v>3223</v>
      </c>
      <c r="T18" s="180">
        <v>1542</v>
      </c>
      <c r="U18" s="180">
        <v>1681</v>
      </c>
      <c r="V18" s="180">
        <v>367</v>
      </c>
      <c r="W18" s="180">
        <v>1038</v>
      </c>
      <c r="X18" s="180">
        <v>524</v>
      </c>
      <c r="Y18" s="180">
        <v>514</v>
      </c>
      <c r="Z18" s="180">
        <v>622</v>
      </c>
      <c r="AA18" s="180">
        <v>1851</v>
      </c>
      <c r="AB18" s="180">
        <v>902</v>
      </c>
      <c r="AC18" s="180">
        <v>949</v>
      </c>
    </row>
    <row r="19" spans="1:29" hidden="1" x14ac:dyDescent="0.15">
      <c r="A19" s="16" t="s">
        <v>338</v>
      </c>
      <c r="B19" s="180">
        <v>1064</v>
      </c>
      <c r="C19" s="180">
        <v>3002</v>
      </c>
      <c r="D19" s="180">
        <v>1525</v>
      </c>
      <c r="E19" s="180">
        <v>1477</v>
      </c>
      <c r="F19" s="180">
        <v>1137</v>
      </c>
      <c r="G19" s="180">
        <v>2976</v>
      </c>
      <c r="H19" s="180">
        <v>1441</v>
      </c>
      <c r="I19" s="180">
        <v>1535</v>
      </c>
      <c r="J19" s="180">
        <v>817</v>
      </c>
      <c r="K19" s="180">
        <v>1973</v>
      </c>
      <c r="L19" s="180">
        <v>960</v>
      </c>
      <c r="M19" s="180">
        <v>1013</v>
      </c>
      <c r="N19" s="180">
        <v>1362</v>
      </c>
      <c r="O19" s="180">
        <v>3692</v>
      </c>
      <c r="P19" s="180">
        <v>1791</v>
      </c>
      <c r="Q19" s="180">
        <v>1901</v>
      </c>
      <c r="R19" s="180">
        <v>1195</v>
      </c>
      <c r="S19" s="180">
        <v>3226</v>
      </c>
      <c r="T19" s="180">
        <v>1555</v>
      </c>
      <c r="U19" s="180">
        <v>1671</v>
      </c>
      <c r="V19" s="180">
        <v>371</v>
      </c>
      <c r="W19" s="180">
        <v>1028</v>
      </c>
      <c r="X19" s="180">
        <v>521</v>
      </c>
      <c r="Y19" s="180">
        <v>507</v>
      </c>
      <c r="Z19" s="180">
        <v>626</v>
      </c>
      <c r="AA19" s="180">
        <v>1833</v>
      </c>
      <c r="AB19" s="180">
        <v>891</v>
      </c>
      <c r="AC19" s="180">
        <v>942</v>
      </c>
    </row>
    <row r="20" spans="1:29" x14ac:dyDescent="0.15">
      <c r="A20" s="16" t="s">
        <v>339</v>
      </c>
      <c r="B20" s="180">
        <v>1071</v>
      </c>
      <c r="C20" s="180">
        <v>2949</v>
      </c>
      <c r="D20" s="180">
        <v>1493</v>
      </c>
      <c r="E20" s="180">
        <v>1456</v>
      </c>
      <c r="F20" s="180">
        <v>1144</v>
      </c>
      <c r="G20" s="180">
        <v>2977</v>
      </c>
      <c r="H20" s="180">
        <v>1428</v>
      </c>
      <c r="I20" s="180">
        <v>1549</v>
      </c>
      <c r="J20" s="180">
        <v>818</v>
      </c>
      <c r="K20" s="180">
        <v>1956</v>
      </c>
      <c r="L20" s="180">
        <v>958</v>
      </c>
      <c r="M20" s="180">
        <v>998</v>
      </c>
      <c r="N20" s="180">
        <v>1386</v>
      </c>
      <c r="O20" s="180">
        <v>3696</v>
      </c>
      <c r="P20" s="180">
        <v>1796</v>
      </c>
      <c r="Q20" s="180">
        <v>1900</v>
      </c>
      <c r="R20" s="180">
        <v>1225</v>
      </c>
      <c r="S20" s="180">
        <v>3214</v>
      </c>
      <c r="T20" s="180">
        <v>1559</v>
      </c>
      <c r="U20" s="180">
        <v>1655</v>
      </c>
      <c r="V20" s="180">
        <v>373</v>
      </c>
      <c r="W20" s="180">
        <v>1025</v>
      </c>
      <c r="X20" s="180">
        <v>520</v>
      </c>
      <c r="Y20" s="180">
        <v>505</v>
      </c>
      <c r="Z20" s="180">
        <v>636</v>
      </c>
      <c r="AA20" s="180">
        <v>1825</v>
      </c>
      <c r="AB20" s="180">
        <v>883</v>
      </c>
      <c r="AC20" s="180">
        <v>942</v>
      </c>
    </row>
    <row r="21" spans="1:29" x14ac:dyDescent="0.15">
      <c r="A21" s="16" t="s">
        <v>196</v>
      </c>
      <c r="B21" s="180">
        <v>1077</v>
      </c>
      <c r="C21" s="180">
        <v>2908</v>
      </c>
      <c r="D21" s="180">
        <v>1474</v>
      </c>
      <c r="E21" s="180">
        <v>1434</v>
      </c>
      <c r="F21" s="180">
        <v>1132</v>
      </c>
      <c r="G21" s="180">
        <v>2918</v>
      </c>
      <c r="H21" s="180">
        <v>1390</v>
      </c>
      <c r="I21" s="180">
        <v>1528</v>
      </c>
      <c r="J21" s="180">
        <v>827</v>
      </c>
      <c r="K21" s="180">
        <v>1929</v>
      </c>
      <c r="L21" s="180">
        <v>941</v>
      </c>
      <c r="M21" s="180">
        <v>988</v>
      </c>
      <c r="N21" s="180">
        <v>1406</v>
      </c>
      <c r="O21" s="180">
        <v>3700</v>
      </c>
      <c r="P21" s="180">
        <v>1804</v>
      </c>
      <c r="Q21" s="180">
        <v>1896</v>
      </c>
      <c r="R21" s="180">
        <v>1224</v>
      </c>
      <c r="S21" s="180">
        <v>3179</v>
      </c>
      <c r="T21" s="180">
        <v>1538</v>
      </c>
      <c r="U21" s="180">
        <v>1641</v>
      </c>
      <c r="V21" s="180">
        <v>376</v>
      </c>
      <c r="W21" s="180">
        <v>1031</v>
      </c>
      <c r="X21" s="180">
        <v>514</v>
      </c>
      <c r="Y21" s="180">
        <v>517</v>
      </c>
      <c r="Z21" s="180">
        <v>649</v>
      </c>
      <c r="AA21" s="180">
        <v>1822</v>
      </c>
      <c r="AB21" s="180">
        <v>883</v>
      </c>
      <c r="AC21" s="180">
        <v>939</v>
      </c>
    </row>
    <row r="22" spans="1:29" x14ac:dyDescent="0.15">
      <c r="A22" s="16" t="s">
        <v>72</v>
      </c>
      <c r="B22" s="180">
        <v>1072</v>
      </c>
      <c r="C22" s="180">
        <v>2850</v>
      </c>
      <c r="D22" s="180">
        <v>1442</v>
      </c>
      <c r="E22" s="180">
        <v>1408</v>
      </c>
      <c r="F22" s="180">
        <v>1172</v>
      </c>
      <c r="G22" s="180">
        <v>2963</v>
      </c>
      <c r="H22" s="180">
        <v>1422</v>
      </c>
      <c r="I22" s="180">
        <v>1541</v>
      </c>
      <c r="J22" s="180">
        <v>824</v>
      </c>
      <c r="K22" s="180">
        <v>1898</v>
      </c>
      <c r="L22" s="180">
        <v>923</v>
      </c>
      <c r="M22" s="180">
        <v>975</v>
      </c>
      <c r="N22" s="180">
        <v>1436</v>
      </c>
      <c r="O22" s="180">
        <v>3721</v>
      </c>
      <c r="P22" s="180">
        <v>1814</v>
      </c>
      <c r="Q22" s="180">
        <v>1907</v>
      </c>
      <c r="R22" s="180">
        <v>1245</v>
      </c>
      <c r="S22" s="180">
        <v>3191</v>
      </c>
      <c r="T22" s="180">
        <v>1532</v>
      </c>
      <c r="U22" s="180">
        <v>1659</v>
      </c>
      <c r="V22" s="180">
        <v>372</v>
      </c>
      <c r="W22" s="180">
        <v>1010</v>
      </c>
      <c r="X22" s="180">
        <v>504</v>
      </c>
      <c r="Y22" s="180">
        <v>506</v>
      </c>
      <c r="Z22" s="180">
        <v>659</v>
      </c>
      <c r="AA22" s="180">
        <v>1799</v>
      </c>
      <c r="AB22" s="180">
        <v>865</v>
      </c>
      <c r="AC22" s="180">
        <v>934</v>
      </c>
    </row>
    <row r="23" spans="1:29" x14ac:dyDescent="0.15">
      <c r="A23" s="16" t="s">
        <v>342</v>
      </c>
      <c r="B23" s="180">
        <v>1076</v>
      </c>
      <c r="C23" s="180">
        <v>2852</v>
      </c>
      <c r="D23" s="180">
        <v>1429</v>
      </c>
      <c r="E23" s="180">
        <v>1423</v>
      </c>
      <c r="F23" s="180">
        <v>1196</v>
      </c>
      <c r="G23" s="180">
        <v>2952</v>
      </c>
      <c r="H23" s="180">
        <v>1418</v>
      </c>
      <c r="I23" s="180">
        <v>1534</v>
      </c>
      <c r="J23" s="180">
        <v>833</v>
      </c>
      <c r="K23" s="180">
        <v>1901</v>
      </c>
      <c r="L23" s="180">
        <v>920</v>
      </c>
      <c r="M23" s="180">
        <v>981</v>
      </c>
      <c r="N23" s="180">
        <v>1430</v>
      </c>
      <c r="O23" s="180">
        <v>3681</v>
      </c>
      <c r="P23" s="180">
        <v>1796</v>
      </c>
      <c r="Q23" s="180">
        <v>1885</v>
      </c>
      <c r="R23" s="180">
        <v>1257</v>
      </c>
      <c r="S23" s="180">
        <v>3192</v>
      </c>
      <c r="T23" s="180">
        <v>1537</v>
      </c>
      <c r="U23" s="180">
        <v>1655</v>
      </c>
      <c r="V23" s="180">
        <v>371</v>
      </c>
      <c r="W23" s="180">
        <v>980</v>
      </c>
      <c r="X23" s="180">
        <v>488</v>
      </c>
      <c r="Y23" s="180">
        <v>492</v>
      </c>
      <c r="Z23" s="180">
        <v>668</v>
      </c>
      <c r="AA23" s="180">
        <v>1784</v>
      </c>
      <c r="AB23" s="180">
        <v>856</v>
      </c>
      <c r="AC23" s="180">
        <v>928</v>
      </c>
    </row>
    <row r="24" spans="1:29" x14ac:dyDescent="0.15">
      <c r="A24" s="16" t="s">
        <v>135</v>
      </c>
      <c r="B24" s="180">
        <v>1097</v>
      </c>
      <c r="C24" s="180">
        <v>2861</v>
      </c>
      <c r="D24" s="180">
        <v>1425</v>
      </c>
      <c r="E24" s="180">
        <v>1436</v>
      </c>
      <c r="F24" s="180">
        <v>1193</v>
      </c>
      <c r="G24" s="180">
        <v>2947</v>
      </c>
      <c r="H24" s="180">
        <v>1422</v>
      </c>
      <c r="I24" s="180">
        <v>1525</v>
      </c>
      <c r="J24" s="180">
        <v>848</v>
      </c>
      <c r="K24" s="180">
        <v>1936</v>
      </c>
      <c r="L24" s="180">
        <v>935</v>
      </c>
      <c r="M24" s="180">
        <v>1001</v>
      </c>
      <c r="N24" s="180">
        <v>1455</v>
      </c>
      <c r="O24" s="180">
        <v>3691</v>
      </c>
      <c r="P24" s="180">
        <v>1812</v>
      </c>
      <c r="Q24" s="180">
        <v>1879</v>
      </c>
      <c r="R24" s="180">
        <v>1253</v>
      </c>
      <c r="S24" s="180">
        <v>3135</v>
      </c>
      <c r="T24" s="180">
        <v>1500</v>
      </c>
      <c r="U24" s="180">
        <v>1635</v>
      </c>
      <c r="V24" s="180">
        <v>370</v>
      </c>
      <c r="W24" s="180">
        <v>963</v>
      </c>
      <c r="X24" s="180">
        <v>478</v>
      </c>
      <c r="Y24" s="180">
        <v>485</v>
      </c>
      <c r="Z24" s="180">
        <v>671</v>
      </c>
      <c r="AA24" s="180">
        <v>1762</v>
      </c>
      <c r="AB24" s="180">
        <v>856</v>
      </c>
      <c r="AC24" s="180">
        <v>906</v>
      </c>
    </row>
    <row r="25" spans="1:29" x14ac:dyDescent="0.15">
      <c r="A25" s="16" t="s">
        <v>145</v>
      </c>
      <c r="B25" s="180">
        <v>1092</v>
      </c>
      <c r="C25" s="180">
        <v>2812</v>
      </c>
      <c r="D25" s="180">
        <v>1408</v>
      </c>
      <c r="E25" s="180">
        <v>1404</v>
      </c>
      <c r="F25" s="180">
        <v>1208</v>
      </c>
      <c r="G25" s="180">
        <v>2950</v>
      </c>
      <c r="H25" s="180">
        <v>1422</v>
      </c>
      <c r="I25" s="180">
        <v>1528</v>
      </c>
      <c r="J25" s="180">
        <v>818</v>
      </c>
      <c r="K25" s="180">
        <v>1827</v>
      </c>
      <c r="L25" s="180">
        <v>881</v>
      </c>
      <c r="M25" s="180">
        <v>946</v>
      </c>
      <c r="N25" s="180">
        <v>1510</v>
      </c>
      <c r="O25" s="180">
        <v>3805</v>
      </c>
      <c r="P25" s="180">
        <v>1862</v>
      </c>
      <c r="Q25" s="180">
        <v>1943</v>
      </c>
      <c r="R25" s="180">
        <v>1245</v>
      </c>
      <c r="S25" s="180">
        <v>3069</v>
      </c>
      <c r="T25" s="180">
        <v>1474</v>
      </c>
      <c r="U25" s="180">
        <v>1595</v>
      </c>
      <c r="V25" s="180">
        <v>373</v>
      </c>
      <c r="W25" s="180">
        <v>957</v>
      </c>
      <c r="X25" s="180">
        <v>478</v>
      </c>
      <c r="Y25" s="180">
        <v>479</v>
      </c>
      <c r="Z25" s="180">
        <v>679</v>
      </c>
      <c r="AA25" s="180">
        <v>1729</v>
      </c>
      <c r="AB25" s="180">
        <v>833</v>
      </c>
      <c r="AC25" s="180">
        <v>896</v>
      </c>
    </row>
    <row r="26" spans="1:29" x14ac:dyDescent="0.15">
      <c r="A26" s="16" t="s">
        <v>343</v>
      </c>
      <c r="B26" s="180">
        <v>1107</v>
      </c>
      <c r="C26" s="180">
        <v>2821</v>
      </c>
      <c r="D26" s="180">
        <v>1405</v>
      </c>
      <c r="E26" s="180">
        <v>1416</v>
      </c>
      <c r="F26" s="180">
        <v>1224</v>
      </c>
      <c r="G26" s="180">
        <v>2984</v>
      </c>
      <c r="H26" s="180">
        <v>1444</v>
      </c>
      <c r="I26" s="180">
        <v>1540</v>
      </c>
      <c r="J26" s="180">
        <v>807</v>
      </c>
      <c r="K26" s="180">
        <v>1791</v>
      </c>
      <c r="L26" s="180">
        <v>857</v>
      </c>
      <c r="M26" s="180">
        <v>934</v>
      </c>
      <c r="N26" s="180">
        <v>1502</v>
      </c>
      <c r="O26" s="180">
        <v>3751</v>
      </c>
      <c r="P26" s="180">
        <v>1835</v>
      </c>
      <c r="Q26" s="180">
        <v>1916</v>
      </c>
      <c r="R26" s="180">
        <v>1243</v>
      </c>
      <c r="S26" s="180">
        <v>3092</v>
      </c>
      <c r="T26" s="180">
        <v>1477</v>
      </c>
      <c r="U26" s="180">
        <v>1615</v>
      </c>
      <c r="V26" s="180">
        <v>380</v>
      </c>
      <c r="W26" s="180">
        <v>952</v>
      </c>
      <c r="X26" s="180">
        <v>480</v>
      </c>
      <c r="Y26" s="180">
        <v>472</v>
      </c>
      <c r="Z26" s="180">
        <v>681</v>
      </c>
      <c r="AA26" s="180">
        <v>1699</v>
      </c>
      <c r="AB26" s="180">
        <v>817</v>
      </c>
      <c r="AC26" s="180">
        <v>882</v>
      </c>
    </row>
    <row r="27" spans="1:29" x14ac:dyDescent="0.15">
      <c r="A27" s="16" t="s">
        <v>345</v>
      </c>
      <c r="B27" s="180">
        <v>1103</v>
      </c>
      <c r="C27" s="180">
        <v>2772</v>
      </c>
      <c r="D27" s="180">
        <v>1383</v>
      </c>
      <c r="E27" s="180">
        <v>1389</v>
      </c>
      <c r="F27" s="180">
        <v>1219</v>
      </c>
      <c r="G27" s="180">
        <v>2955</v>
      </c>
      <c r="H27" s="180">
        <v>1433</v>
      </c>
      <c r="I27" s="180">
        <v>1522</v>
      </c>
      <c r="J27" s="180">
        <v>813</v>
      </c>
      <c r="K27" s="180">
        <v>1781</v>
      </c>
      <c r="L27" s="180">
        <v>853</v>
      </c>
      <c r="M27" s="180">
        <v>928</v>
      </c>
      <c r="N27" s="180">
        <v>1496</v>
      </c>
      <c r="O27" s="180">
        <v>3681</v>
      </c>
      <c r="P27" s="180">
        <v>1803</v>
      </c>
      <c r="Q27" s="180">
        <v>1878</v>
      </c>
      <c r="R27" s="180">
        <v>1234</v>
      </c>
      <c r="S27" s="180">
        <v>3056</v>
      </c>
      <c r="T27" s="180">
        <v>1455</v>
      </c>
      <c r="U27" s="180">
        <v>1601</v>
      </c>
      <c r="V27" s="180">
        <v>378</v>
      </c>
      <c r="W27" s="180">
        <v>943</v>
      </c>
      <c r="X27" s="180">
        <v>472</v>
      </c>
      <c r="Y27" s="180">
        <v>471</v>
      </c>
      <c r="Z27" s="180">
        <v>682</v>
      </c>
      <c r="AA27" s="180">
        <v>1680</v>
      </c>
      <c r="AB27" s="180">
        <v>806</v>
      </c>
      <c r="AC27" s="180">
        <v>874</v>
      </c>
    </row>
    <row r="28" spans="1:29" x14ac:dyDescent="0.15">
      <c r="A28" s="16" t="s">
        <v>346</v>
      </c>
      <c r="B28" s="180">
        <v>1149</v>
      </c>
      <c r="C28" s="180">
        <v>2830</v>
      </c>
      <c r="D28" s="180">
        <v>1424</v>
      </c>
      <c r="E28" s="180">
        <v>1406</v>
      </c>
      <c r="F28" s="180">
        <v>1235</v>
      </c>
      <c r="G28" s="180">
        <v>2965</v>
      </c>
      <c r="H28" s="180">
        <v>1442</v>
      </c>
      <c r="I28" s="180">
        <v>1523</v>
      </c>
      <c r="J28" s="180">
        <v>804</v>
      </c>
      <c r="K28" s="180">
        <v>1740</v>
      </c>
      <c r="L28" s="180">
        <v>821</v>
      </c>
      <c r="M28" s="180">
        <v>919</v>
      </c>
      <c r="N28" s="180">
        <v>1509</v>
      </c>
      <c r="O28" s="180">
        <v>3639</v>
      </c>
      <c r="P28" s="180">
        <v>1780</v>
      </c>
      <c r="Q28" s="180">
        <v>1859</v>
      </c>
      <c r="R28" s="180">
        <v>1254</v>
      </c>
      <c r="S28" s="180">
        <v>3083</v>
      </c>
      <c r="T28" s="180">
        <v>1476</v>
      </c>
      <c r="U28" s="180">
        <v>1607</v>
      </c>
      <c r="V28" s="180">
        <v>381</v>
      </c>
      <c r="W28" s="180">
        <v>928</v>
      </c>
      <c r="X28" s="180">
        <v>463</v>
      </c>
      <c r="Y28" s="180">
        <v>465</v>
      </c>
      <c r="Z28" s="180">
        <v>683</v>
      </c>
      <c r="AA28" s="180">
        <v>1657</v>
      </c>
      <c r="AB28" s="180">
        <v>794</v>
      </c>
      <c r="AC28" s="180">
        <v>863</v>
      </c>
    </row>
    <row r="29" spans="1:29" x14ac:dyDescent="0.15">
      <c r="A29" s="16" t="s">
        <v>347</v>
      </c>
      <c r="B29" s="180">
        <v>1144</v>
      </c>
      <c r="C29" s="180">
        <v>2776</v>
      </c>
      <c r="D29" s="180">
        <v>1399</v>
      </c>
      <c r="E29" s="180">
        <v>1377</v>
      </c>
      <c r="F29" s="180">
        <v>1251</v>
      </c>
      <c r="G29" s="180">
        <v>2970</v>
      </c>
      <c r="H29" s="180">
        <v>1445</v>
      </c>
      <c r="I29" s="180">
        <v>1525</v>
      </c>
      <c r="J29" s="180">
        <v>811</v>
      </c>
      <c r="K29" s="180">
        <v>1750</v>
      </c>
      <c r="L29" s="180">
        <v>830</v>
      </c>
      <c r="M29" s="180">
        <v>920</v>
      </c>
      <c r="N29" s="180">
        <v>1525</v>
      </c>
      <c r="O29" s="180">
        <v>3622</v>
      </c>
      <c r="P29" s="180">
        <v>1779</v>
      </c>
      <c r="Q29" s="180">
        <v>1843</v>
      </c>
      <c r="R29" s="180">
        <v>1289</v>
      </c>
      <c r="S29" s="180">
        <v>3130</v>
      </c>
      <c r="T29" s="180">
        <v>1501</v>
      </c>
      <c r="U29" s="180">
        <v>1629</v>
      </c>
      <c r="V29" s="180">
        <v>387</v>
      </c>
      <c r="W29" s="180">
        <v>928</v>
      </c>
      <c r="X29" s="180">
        <v>462</v>
      </c>
      <c r="Y29" s="180">
        <v>466</v>
      </c>
      <c r="Z29" s="180">
        <v>694</v>
      </c>
      <c r="AA29" s="180">
        <v>1634</v>
      </c>
      <c r="AB29" s="180">
        <v>775</v>
      </c>
      <c r="AC29" s="180">
        <v>859</v>
      </c>
    </row>
    <row r="30" spans="1:29" x14ac:dyDescent="0.15">
      <c r="A30" s="16" t="s">
        <v>285</v>
      </c>
      <c r="B30" s="180">
        <v>1151</v>
      </c>
      <c r="C30" s="180">
        <v>2773</v>
      </c>
      <c r="D30" s="180">
        <v>1393</v>
      </c>
      <c r="E30" s="180">
        <v>1380</v>
      </c>
      <c r="F30" s="180">
        <v>1272</v>
      </c>
      <c r="G30" s="180">
        <v>2981</v>
      </c>
      <c r="H30" s="180">
        <v>1462</v>
      </c>
      <c r="I30" s="180">
        <v>1519</v>
      </c>
      <c r="J30" s="180">
        <v>798</v>
      </c>
      <c r="K30" s="180">
        <v>1719</v>
      </c>
      <c r="L30" s="180">
        <v>814</v>
      </c>
      <c r="M30" s="180">
        <v>905</v>
      </c>
      <c r="N30" s="180">
        <v>1537</v>
      </c>
      <c r="O30" s="180">
        <v>3624</v>
      </c>
      <c r="P30" s="180">
        <v>1777</v>
      </c>
      <c r="Q30" s="180">
        <v>1847</v>
      </c>
      <c r="R30" s="180">
        <v>1315</v>
      </c>
      <c r="S30" s="180">
        <v>3117</v>
      </c>
      <c r="T30" s="180">
        <v>1507</v>
      </c>
      <c r="U30" s="180">
        <v>1610</v>
      </c>
      <c r="V30" s="180">
        <v>386</v>
      </c>
      <c r="W30" s="180">
        <v>926</v>
      </c>
      <c r="X30" s="180">
        <v>460</v>
      </c>
      <c r="Y30" s="180">
        <v>466</v>
      </c>
      <c r="Z30" s="180">
        <v>691</v>
      </c>
      <c r="AA30" s="180">
        <v>1607</v>
      </c>
      <c r="AB30" s="180">
        <v>762</v>
      </c>
      <c r="AC30" s="180">
        <v>845</v>
      </c>
    </row>
    <row r="31" spans="1:29" x14ac:dyDescent="0.15">
      <c r="A31" s="16" t="s">
        <v>243</v>
      </c>
      <c r="B31" s="180">
        <v>1161</v>
      </c>
      <c r="C31" s="180">
        <v>2740</v>
      </c>
      <c r="D31" s="180">
        <v>1374</v>
      </c>
      <c r="E31" s="180">
        <v>1366</v>
      </c>
      <c r="F31" s="180">
        <v>1292</v>
      </c>
      <c r="G31" s="180">
        <v>3003</v>
      </c>
      <c r="H31" s="180">
        <v>1477</v>
      </c>
      <c r="I31" s="180">
        <v>1526</v>
      </c>
      <c r="J31" s="180">
        <v>799</v>
      </c>
      <c r="K31" s="180">
        <v>1708</v>
      </c>
      <c r="L31" s="180">
        <v>810</v>
      </c>
      <c r="M31" s="180">
        <v>898</v>
      </c>
      <c r="N31" s="180">
        <v>1556</v>
      </c>
      <c r="O31" s="180">
        <v>3615</v>
      </c>
      <c r="P31" s="180">
        <v>1776</v>
      </c>
      <c r="Q31" s="180">
        <v>1839</v>
      </c>
      <c r="R31" s="180">
        <v>1350</v>
      </c>
      <c r="S31" s="180">
        <v>3149</v>
      </c>
      <c r="T31" s="180">
        <v>1517</v>
      </c>
      <c r="U31" s="180">
        <v>1632</v>
      </c>
      <c r="V31" s="180">
        <v>399</v>
      </c>
      <c r="W31" s="180">
        <v>928</v>
      </c>
      <c r="X31" s="180">
        <v>464</v>
      </c>
      <c r="Y31" s="180">
        <v>464</v>
      </c>
      <c r="Z31" s="180">
        <v>690</v>
      </c>
      <c r="AA31" s="180">
        <v>1588</v>
      </c>
      <c r="AB31" s="180">
        <v>753</v>
      </c>
      <c r="AC31" s="180">
        <v>835</v>
      </c>
    </row>
    <row r="32" spans="1:29" x14ac:dyDescent="0.15">
      <c r="A32" s="16" t="s">
        <v>287</v>
      </c>
      <c r="B32" s="180">
        <v>1172</v>
      </c>
      <c r="C32" s="180">
        <v>2722</v>
      </c>
      <c r="D32" s="180">
        <v>1354</v>
      </c>
      <c r="E32" s="180">
        <v>1368</v>
      </c>
      <c r="F32" s="180">
        <v>1299</v>
      </c>
      <c r="G32" s="180">
        <v>2983</v>
      </c>
      <c r="H32" s="180">
        <v>1456</v>
      </c>
      <c r="I32" s="180">
        <v>1527</v>
      </c>
      <c r="J32" s="180">
        <v>786</v>
      </c>
      <c r="K32" s="180">
        <v>1671</v>
      </c>
      <c r="L32" s="180">
        <v>797</v>
      </c>
      <c r="M32" s="180">
        <v>874</v>
      </c>
      <c r="N32" s="180">
        <v>1572</v>
      </c>
      <c r="O32" s="180">
        <v>3644</v>
      </c>
      <c r="P32" s="180">
        <v>1782</v>
      </c>
      <c r="Q32" s="180">
        <v>1862</v>
      </c>
      <c r="R32" s="180">
        <v>1355</v>
      </c>
      <c r="S32" s="180">
        <v>3144</v>
      </c>
      <c r="T32" s="180">
        <v>1512</v>
      </c>
      <c r="U32" s="180">
        <v>1632</v>
      </c>
      <c r="V32" s="180">
        <v>402</v>
      </c>
      <c r="W32" s="180">
        <v>932</v>
      </c>
      <c r="X32" s="180">
        <v>468</v>
      </c>
      <c r="Y32" s="180">
        <v>464</v>
      </c>
      <c r="Z32" s="180">
        <v>691</v>
      </c>
      <c r="AA32" s="180">
        <v>1578</v>
      </c>
      <c r="AB32" s="180">
        <v>752</v>
      </c>
      <c r="AC32" s="180">
        <v>826</v>
      </c>
    </row>
    <row r="33" spans="1:29" x14ac:dyDescent="0.15">
      <c r="A33" s="16" t="s">
        <v>290</v>
      </c>
      <c r="B33" s="180">
        <v>1169</v>
      </c>
      <c r="C33" s="180">
        <v>2693</v>
      </c>
      <c r="D33" s="180">
        <v>1355</v>
      </c>
      <c r="E33" s="180">
        <v>1338</v>
      </c>
      <c r="F33" s="180">
        <v>1300</v>
      </c>
      <c r="G33" s="180">
        <v>2990</v>
      </c>
      <c r="H33" s="180">
        <v>1449</v>
      </c>
      <c r="I33" s="180">
        <v>1541</v>
      </c>
      <c r="J33" s="180">
        <v>773</v>
      </c>
      <c r="K33" s="180">
        <v>1617</v>
      </c>
      <c r="L33" s="180">
        <v>783</v>
      </c>
      <c r="M33" s="180">
        <v>834</v>
      </c>
      <c r="N33" s="180">
        <v>1574</v>
      </c>
      <c r="O33" s="180">
        <v>3598</v>
      </c>
      <c r="P33" s="180">
        <v>1768</v>
      </c>
      <c r="Q33" s="180">
        <v>1830</v>
      </c>
      <c r="R33" s="180">
        <v>1358</v>
      </c>
      <c r="S33" s="180">
        <v>3113</v>
      </c>
      <c r="T33" s="180">
        <v>1490</v>
      </c>
      <c r="U33" s="180">
        <v>1623</v>
      </c>
      <c r="V33" s="180">
        <v>400</v>
      </c>
      <c r="W33" s="180">
        <v>917</v>
      </c>
      <c r="X33" s="180">
        <v>463</v>
      </c>
      <c r="Y33" s="180">
        <v>454</v>
      </c>
      <c r="Z33" s="180">
        <v>678</v>
      </c>
      <c r="AA33" s="180">
        <v>1538</v>
      </c>
      <c r="AB33" s="180">
        <v>738</v>
      </c>
      <c r="AC33" s="180">
        <v>800</v>
      </c>
    </row>
    <row r="34" spans="1:29" x14ac:dyDescent="0.15">
      <c r="A34" s="16" t="s">
        <v>244</v>
      </c>
      <c r="B34" s="180">
        <v>1182</v>
      </c>
      <c r="C34" s="180">
        <v>2697</v>
      </c>
      <c r="D34" s="180">
        <v>1344</v>
      </c>
      <c r="E34" s="180">
        <v>1353</v>
      </c>
      <c r="F34" s="180">
        <v>1311</v>
      </c>
      <c r="G34" s="180">
        <v>2997</v>
      </c>
      <c r="H34" s="180">
        <v>1454</v>
      </c>
      <c r="I34" s="180">
        <v>1543</v>
      </c>
      <c r="J34" s="180">
        <v>762</v>
      </c>
      <c r="K34" s="180">
        <v>1598</v>
      </c>
      <c r="L34" s="180">
        <v>778</v>
      </c>
      <c r="M34" s="180">
        <v>820</v>
      </c>
      <c r="N34" s="180">
        <v>1587</v>
      </c>
      <c r="O34" s="180">
        <v>3600</v>
      </c>
      <c r="P34" s="180">
        <v>1759</v>
      </c>
      <c r="Q34" s="180">
        <v>1841</v>
      </c>
      <c r="R34" s="180">
        <v>1333</v>
      </c>
      <c r="S34" s="180">
        <v>3055</v>
      </c>
      <c r="T34" s="180">
        <v>1458</v>
      </c>
      <c r="U34" s="180">
        <v>1597</v>
      </c>
      <c r="V34" s="180">
        <v>414</v>
      </c>
      <c r="W34" s="180">
        <v>942</v>
      </c>
      <c r="X34" s="180">
        <v>470</v>
      </c>
      <c r="Y34" s="180">
        <v>472</v>
      </c>
      <c r="Z34" s="180">
        <v>676</v>
      </c>
      <c r="AA34" s="180">
        <v>1515</v>
      </c>
      <c r="AB34" s="180">
        <v>725</v>
      </c>
      <c r="AC34" s="180">
        <v>790</v>
      </c>
    </row>
    <row r="35" spans="1:29" x14ac:dyDescent="0.15">
      <c r="A35" s="16" t="s">
        <v>293</v>
      </c>
      <c r="B35" s="180">
        <v>1184</v>
      </c>
      <c r="C35" s="180">
        <v>2692</v>
      </c>
      <c r="D35" s="180">
        <v>1336</v>
      </c>
      <c r="E35" s="180">
        <v>1356</v>
      </c>
      <c r="F35" s="180">
        <v>1310</v>
      </c>
      <c r="G35" s="180">
        <v>2982</v>
      </c>
      <c r="H35" s="180">
        <v>1449</v>
      </c>
      <c r="I35" s="180">
        <v>1533</v>
      </c>
      <c r="J35" s="180">
        <v>776</v>
      </c>
      <c r="K35" s="180">
        <v>1613</v>
      </c>
      <c r="L35" s="180">
        <v>787</v>
      </c>
      <c r="M35" s="180">
        <v>826</v>
      </c>
      <c r="N35" s="180">
        <v>1581</v>
      </c>
      <c r="O35" s="180">
        <v>3584</v>
      </c>
      <c r="P35" s="180">
        <v>1750</v>
      </c>
      <c r="Q35" s="180">
        <v>1834</v>
      </c>
      <c r="R35" s="180">
        <v>1357</v>
      </c>
      <c r="S35" s="180">
        <v>3068</v>
      </c>
      <c r="T35" s="180">
        <v>1467</v>
      </c>
      <c r="U35" s="180">
        <v>1601</v>
      </c>
      <c r="V35" s="180">
        <v>408</v>
      </c>
      <c r="W35" s="180">
        <v>916</v>
      </c>
      <c r="X35" s="180">
        <v>460</v>
      </c>
      <c r="Y35" s="180">
        <v>456</v>
      </c>
      <c r="Z35" s="180">
        <v>670</v>
      </c>
      <c r="AA35" s="180">
        <v>1465</v>
      </c>
      <c r="AB35" s="180">
        <v>703</v>
      </c>
      <c r="AC35" s="180">
        <v>762</v>
      </c>
    </row>
    <row r="36" spans="1:29" x14ac:dyDescent="0.15">
      <c r="A36" s="16" t="s">
        <v>296</v>
      </c>
      <c r="B36" s="180">
        <v>1183</v>
      </c>
      <c r="C36" s="180">
        <v>2650</v>
      </c>
      <c r="D36" s="180">
        <v>1309</v>
      </c>
      <c r="E36" s="180">
        <v>1341</v>
      </c>
      <c r="F36" s="180">
        <v>1286</v>
      </c>
      <c r="G36" s="180">
        <v>2911</v>
      </c>
      <c r="H36" s="180">
        <v>1402</v>
      </c>
      <c r="I36" s="180">
        <v>1509</v>
      </c>
      <c r="J36" s="180">
        <v>773</v>
      </c>
      <c r="K36" s="180">
        <v>1580</v>
      </c>
      <c r="L36" s="180">
        <v>774</v>
      </c>
      <c r="M36" s="180">
        <v>806</v>
      </c>
      <c r="N36" s="180">
        <v>1595</v>
      </c>
      <c r="O36" s="180">
        <v>3618</v>
      </c>
      <c r="P36" s="180">
        <v>1764</v>
      </c>
      <c r="Q36" s="180">
        <v>1854</v>
      </c>
      <c r="R36" s="180">
        <v>1375</v>
      </c>
      <c r="S36" s="180">
        <v>3065</v>
      </c>
      <c r="T36" s="180">
        <v>1460</v>
      </c>
      <c r="U36" s="180">
        <v>1605</v>
      </c>
      <c r="V36" s="180">
        <v>409</v>
      </c>
      <c r="W36" s="180">
        <v>903</v>
      </c>
      <c r="X36" s="180">
        <v>457</v>
      </c>
      <c r="Y36" s="180">
        <v>446</v>
      </c>
      <c r="Z36" s="180">
        <v>666</v>
      </c>
      <c r="AA36" s="180">
        <v>1428</v>
      </c>
      <c r="AB36" s="180">
        <v>691</v>
      </c>
      <c r="AC36" s="180">
        <v>737</v>
      </c>
    </row>
    <row r="37" spans="1:29" x14ac:dyDescent="0.15">
      <c r="A37" s="16" t="s">
        <v>710</v>
      </c>
      <c r="B37" s="180">
        <v>1191</v>
      </c>
      <c r="C37" s="180">
        <v>2616</v>
      </c>
      <c r="D37" s="180">
        <v>1301</v>
      </c>
      <c r="E37" s="180">
        <v>1315</v>
      </c>
      <c r="F37" s="180">
        <v>1280</v>
      </c>
      <c r="G37" s="180">
        <v>2888</v>
      </c>
      <c r="H37" s="180">
        <v>1401</v>
      </c>
      <c r="I37" s="180">
        <v>1487</v>
      </c>
      <c r="J37" s="180">
        <v>765</v>
      </c>
      <c r="K37" s="180">
        <v>1570</v>
      </c>
      <c r="L37" s="180">
        <v>765</v>
      </c>
      <c r="M37" s="180">
        <v>805</v>
      </c>
      <c r="N37" s="180">
        <v>1601</v>
      </c>
      <c r="O37" s="180">
        <v>3588</v>
      </c>
      <c r="P37" s="180">
        <v>1754</v>
      </c>
      <c r="Q37" s="180">
        <v>1834</v>
      </c>
      <c r="R37" s="180">
        <v>1397</v>
      </c>
      <c r="S37" s="180">
        <v>3106</v>
      </c>
      <c r="T37" s="180">
        <v>1488</v>
      </c>
      <c r="U37" s="180">
        <v>1618</v>
      </c>
      <c r="V37" s="180">
        <v>405</v>
      </c>
      <c r="W37" s="180">
        <v>899</v>
      </c>
      <c r="X37" s="180">
        <v>450</v>
      </c>
      <c r="Y37" s="180">
        <v>449</v>
      </c>
      <c r="Z37" s="180">
        <v>662</v>
      </c>
      <c r="AA37" s="180">
        <v>1392</v>
      </c>
      <c r="AB37" s="180">
        <v>674</v>
      </c>
      <c r="AC37" s="180">
        <v>718</v>
      </c>
    </row>
    <row r="38" spans="1:29" x14ac:dyDescent="0.15">
      <c r="A38" s="16" t="s">
        <v>714</v>
      </c>
      <c r="B38" s="20">
        <v>1201</v>
      </c>
      <c r="C38" s="20">
        <v>2604</v>
      </c>
      <c r="D38" s="20">
        <v>1307</v>
      </c>
      <c r="E38" s="20">
        <v>1297</v>
      </c>
      <c r="F38" s="20">
        <v>1276</v>
      </c>
      <c r="G38" s="20">
        <v>2871</v>
      </c>
      <c r="H38" s="20">
        <v>1387</v>
      </c>
      <c r="I38" s="20">
        <v>1484</v>
      </c>
      <c r="J38" s="20">
        <v>757</v>
      </c>
      <c r="K38" s="20">
        <v>1571</v>
      </c>
      <c r="L38" s="20">
        <v>767</v>
      </c>
      <c r="M38" s="20">
        <v>804</v>
      </c>
      <c r="N38" s="20">
        <v>1630</v>
      </c>
      <c r="O38" s="20">
        <v>3583</v>
      </c>
      <c r="P38" s="20">
        <v>1731</v>
      </c>
      <c r="Q38" s="20">
        <v>1852</v>
      </c>
      <c r="R38" s="20">
        <v>1397</v>
      </c>
      <c r="S38" s="20">
        <v>3092</v>
      </c>
      <c r="T38" s="20">
        <v>1485</v>
      </c>
      <c r="U38" s="20">
        <v>1607</v>
      </c>
      <c r="V38" s="20">
        <v>401</v>
      </c>
      <c r="W38" s="20">
        <v>884</v>
      </c>
      <c r="X38" s="20">
        <v>447</v>
      </c>
      <c r="Y38" s="20">
        <v>437</v>
      </c>
      <c r="Z38" s="20">
        <v>656</v>
      </c>
      <c r="AA38" s="20">
        <v>1366</v>
      </c>
      <c r="AB38" s="20">
        <v>657</v>
      </c>
      <c r="AC38" s="20">
        <v>709</v>
      </c>
    </row>
    <row r="39" spans="1:29" s="181" customFormat="1" x14ac:dyDescent="0.15">
      <c r="A39" s="16" t="s">
        <v>760</v>
      </c>
      <c r="B39" s="20">
        <v>1269</v>
      </c>
      <c r="C39" s="20">
        <v>2762</v>
      </c>
      <c r="D39" s="20">
        <v>1398</v>
      </c>
      <c r="E39" s="20">
        <v>1364</v>
      </c>
      <c r="F39" s="20">
        <v>1307</v>
      </c>
      <c r="G39" s="20">
        <v>2875</v>
      </c>
      <c r="H39" s="20">
        <v>1401</v>
      </c>
      <c r="I39" s="20">
        <v>1474</v>
      </c>
      <c r="J39" s="20">
        <v>787</v>
      </c>
      <c r="K39" s="20">
        <v>1633</v>
      </c>
      <c r="L39" s="20">
        <v>796</v>
      </c>
      <c r="M39" s="20">
        <v>837</v>
      </c>
      <c r="N39" s="20">
        <v>1664</v>
      </c>
      <c r="O39" s="20">
        <v>3566</v>
      </c>
      <c r="P39" s="20">
        <v>1742</v>
      </c>
      <c r="Q39" s="20">
        <v>1824</v>
      </c>
      <c r="R39" s="20">
        <v>1453</v>
      </c>
      <c r="S39" s="20">
        <v>3144</v>
      </c>
      <c r="T39" s="20">
        <v>1497</v>
      </c>
      <c r="U39" s="20">
        <v>1647</v>
      </c>
      <c r="V39" s="20">
        <v>401</v>
      </c>
      <c r="W39" s="20">
        <v>869</v>
      </c>
      <c r="X39" s="20">
        <v>437</v>
      </c>
      <c r="Y39" s="20">
        <v>432</v>
      </c>
      <c r="Z39" s="20">
        <v>658</v>
      </c>
      <c r="AA39" s="20">
        <v>1316</v>
      </c>
      <c r="AB39" s="20">
        <v>628</v>
      </c>
      <c r="AC39" s="20">
        <v>688</v>
      </c>
    </row>
    <row r="40" spans="1:29" x14ac:dyDescent="0.15">
      <c r="A40" s="174"/>
      <c r="B40" s="174"/>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row>
    <row r="41" spans="1:29" x14ac:dyDescent="0.15">
      <c r="A41" s="418" t="s">
        <v>301</v>
      </c>
      <c r="B41" s="415" t="s">
        <v>349</v>
      </c>
      <c r="C41" s="416"/>
      <c r="D41" s="416"/>
      <c r="E41" s="417"/>
      <c r="F41" s="415" t="s">
        <v>68</v>
      </c>
      <c r="G41" s="416"/>
      <c r="H41" s="416"/>
      <c r="I41" s="417"/>
      <c r="J41" s="415" t="s">
        <v>350</v>
      </c>
      <c r="K41" s="416"/>
      <c r="L41" s="416"/>
      <c r="M41" s="417"/>
      <c r="N41" s="415" t="s">
        <v>352</v>
      </c>
      <c r="O41" s="416"/>
      <c r="P41" s="416"/>
      <c r="Q41" s="417"/>
      <c r="R41" s="415" t="s">
        <v>353</v>
      </c>
      <c r="S41" s="416"/>
      <c r="T41" s="416"/>
      <c r="U41" s="417"/>
      <c r="V41" s="415" t="s">
        <v>354</v>
      </c>
      <c r="W41" s="416"/>
      <c r="X41" s="416"/>
      <c r="Y41" s="417"/>
      <c r="Z41" s="415" t="s">
        <v>355</v>
      </c>
      <c r="AA41" s="416"/>
      <c r="AB41" s="416"/>
      <c r="AC41" s="417"/>
    </row>
    <row r="42" spans="1:29" x14ac:dyDescent="0.15">
      <c r="A42" s="419"/>
      <c r="B42" s="177" t="s">
        <v>320</v>
      </c>
      <c r="C42" s="177" t="s">
        <v>202</v>
      </c>
      <c r="D42" s="177" t="s">
        <v>195</v>
      </c>
      <c r="E42" s="177" t="s">
        <v>321</v>
      </c>
      <c r="F42" s="177" t="s">
        <v>320</v>
      </c>
      <c r="G42" s="177" t="s">
        <v>202</v>
      </c>
      <c r="H42" s="177" t="s">
        <v>195</v>
      </c>
      <c r="I42" s="177" t="s">
        <v>321</v>
      </c>
      <c r="J42" s="177" t="s">
        <v>320</v>
      </c>
      <c r="K42" s="177" t="s">
        <v>202</v>
      </c>
      <c r="L42" s="177" t="s">
        <v>195</v>
      </c>
      <c r="M42" s="177" t="s">
        <v>321</v>
      </c>
      <c r="N42" s="177" t="s">
        <v>320</v>
      </c>
      <c r="O42" s="177" t="s">
        <v>202</v>
      </c>
      <c r="P42" s="177" t="s">
        <v>195</v>
      </c>
      <c r="Q42" s="177" t="s">
        <v>321</v>
      </c>
      <c r="R42" s="177" t="s">
        <v>320</v>
      </c>
      <c r="S42" s="177" t="s">
        <v>202</v>
      </c>
      <c r="T42" s="177" t="s">
        <v>195</v>
      </c>
      <c r="U42" s="177" t="s">
        <v>321</v>
      </c>
      <c r="V42" s="177" t="s">
        <v>320</v>
      </c>
      <c r="W42" s="177" t="s">
        <v>202</v>
      </c>
      <c r="X42" s="177" t="s">
        <v>195</v>
      </c>
      <c r="Y42" s="177" t="s">
        <v>321</v>
      </c>
      <c r="Z42" s="177" t="s">
        <v>320</v>
      </c>
      <c r="AA42" s="177" t="s">
        <v>202</v>
      </c>
      <c r="AB42" s="177" t="s">
        <v>195</v>
      </c>
      <c r="AC42" s="177" t="s">
        <v>321</v>
      </c>
    </row>
    <row r="43" spans="1:29" hidden="1" x14ac:dyDescent="0.15">
      <c r="A43" s="178" t="s">
        <v>322</v>
      </c>
      <c r="B43" s="179">
        <v>368</v>
      </c>
      <c r="C43" s="179">
        <v>1243</v>
      </c>
      <c r="D43" s="179">
        <v>620</v>
      </c>
      <c r="E43" s="179">
        <v>623</v>
      </c>
      <c r="F43" s="179">
        <v>437</v>
      </c>
      <c r="G43" s="179">
        <v>1513</v>
      </c>
      <c r="H43" s="179">
        <v>738</v>
      </c>
      <c r="I43" s="179">
        <v>775</v>
      </c>
      <c r="J43" s="179">
        <v>547</v>
      </c>
      <c r="K43" s="179">
        <v>1671</v>
      </c>
      <c r="L43" s="179">
        <v>804</v>
      </c>
      <c r="M43" s="179">
        <v>867</v>
      </c>
      <c r="N43" s="179">
        <v>322</v>
      </c>
      <c r="O43" s="179">
        <v>989</v>
      </c>
      <c r="P43" s="179">
        <v>488</v>
      </c>
      <c r="Q43" s="179">
        <v>501</v>
      </c>
      <c r="R43" s="179">
        <v>251</v>
      </c>
      <c r="S43" s="179">
        <v>768</v>
      </c>
      <c r="T43" s="179">
        <v>362</v>
      </c>
      <c r="U43" s="179">
        <v>406</v>
      </c>
      <c r="V43" s="179">
        <v>248</v>
      </c>
      <c r="W43" s="179">
        <v>819</v>
      </c>
      <c r="X43" s="179">
        <v>386</v>
      </c>
      <c r="Y43" s="179">
        <v>433</v>
      </c>
      <c r="Z43" s="179">
        <v>388</v>
      </c>
      <c r="AA43" s="179">
        <v>1305</v>
      </c>
      <c r="AB43" s="179">
        <v>669</v>
      </c>
      <c r="AC43" s="179">
        <v>636</v>
      </c>
    </row>
    <row r="44" spans="1:29" hidden="1" x14ac:dyDescent="0.15">
      <c r="A44" s="178" t="s">
        <v>324</v>
      </c>
      <c r="B44" s="179">
        <v>377</v>
      </c>
      <c r="C44" s="179">
        <v>1280</v>
      </c>
      <c r="D44" s="179">
        <v>637</v>
      </c>
      <c r="E44" s="179">
        <v>643</v>
      </c>
      <c r="F44" s="179">
        <v>430</v>
      </c>
      <c r="G44" s="179">
        <v>1463</v>
      </c>
      <c r="H44" s="179">
        <v>710</v>
      </c>
      <c r="I44" s="179">
        <v>753</v>
      </c>
      <c r="J44" s="179">
        <v>537</v>
      </c>
      <c r="K44" s="179">
        <v>1606</v>
      </c>
      <c r="L44" s="179">
        <v>766</v>
      </c>
      <c r="M44" s="179">
        <v>840</v>
      </c>
      <c r="N44" s="179">
        <v>335</v>
      </c>
      <c r="O44" s="179">
        <v>957</v>
      </c>
      <c r="P44" s="179">
        <v>478</v>
      </c>
      <c r="Q44" s="179">
        <v>479</v>
      </c>
      <c r="R44" s="179">
        <v>250</v>
      </c>
      <c r="S44" s="179">
        <v>752</v>
      </c>
      <c r="T44" s="179">
        <v>357</v>
      </c>
      <c r="U44" s="179">
        <v>395</v>
      </c>
      <c r="V44" s="179">
        <v>249</v>
      </c>
      <c r="W44" s="179">
        <v>812</v>
      </c>
      <c r="X44" s="179">
        <v>378</v>
      </c>
      <c r="Y44" s="179">
        <v>434</v>
      </c>
      <c r="Z44" s="179">
        <v>383</v>
      </c>
      <c r="AA44" s="179">
        <v>1253</v>
      </c>
      <c r="AB44" s="179">
        <v>653</v>
      </c>
      <c r="AC44" s="179">
        <v>600</v>
      </c>
    </row>
    <row r="45" spans="1:29" hidden="1" x14ac:dyDescent="0.15">
      <c r="A45" s="178" t="s">
        <v>328</v>
      </c>
      <c r="B45" s="179">
        <v>385</v>
      </c>
      <c r="C45" s="179">
        <v>1301</v>
      </c>
      <c r="D45" s="179">
        <v>640</v>
      </c>
      <c r="E45" s="179">
        <v>661</v>
      </c>
      <c r="F45" s="179">
        <v>436</v>
      </c>
      <c r="G45" s="179">
        <v>1450</v>
      </c>
      <c r="H45" s="179">
        <v>707</v>
      </c>
      <c r="I45" s="179">
        <v>743</v>
      </c>
      <c r="J45" s="179">
        <v>520</v>
      </c>
      <c r="K45" s="179">
        <v>1528</v>
      </c>
      <c r="L45" s="179">
        <v>729</v>
      </c>
      <c r="M45" s="179">
        <v>799</v>
      </c>
      <c r="N45" s="179">
        <v>357</v>
      </c>
      <c r="O45" s="179">
        <v>945</v>
      </c>
      <c r="P45" s="179">
        <v>486</v>
      </c>
      <c r="Q45" s="179">
        <v>459</v>
      </c>
      <c r="R45" s="179">
        <v>252</v>
      </c>
      <c r="S45" s="179">
        <v>744</v>
      </c>
      <c r="T45" s="179">
        <v>357</v>
      </c>
      <c r="U45" s="179">
        <v>387</v>
      </c>
      <c r="V45" s="179">
        <v>243</v>
      </c>
      <c r="W45" s="179">
        <v>782</v>
      </c>
      <c r="X45" s="179">
        <v>368</v>
      </c>
      <c r="Y45" s="179">
        <v>414</v>
      </c>
      <c r="Z45" s="179">
        <v>368</v>
      </c>
      <c r="AA45" s="179">
        <v>1191</v>
      </c>
      <c r="AB45" s="179">
        <v>625</v>
      </c>
      <c r="AC45" s="179">
        <v>566</v>
      </c>
    </row>
    <row r="46" spans="1:29" hidden="1" x14ac:dyDescent="0.15">
      <c r="A46" s="178" t="s">
        <v>42</v>
      </c>
      <c r="B46" s="179">
        <v>392</v>
      </c>
      <c r="C46" s="179">
        <v>1317</v>
      </c>
      <c r="D46" s="179">
        <v>648</v>
      </c>
      <c r="E46" s="179">
        <v>669</v>
      </c>
      <c r="F46" s="179">
        <v>437</v>
      </c>
      <c r="G46" s="179">
        <v>1457</v>
      </c>
      <c r="H46" s="179">
        <v>707</v>
      </c>
      <c r="I46" s="179">
        <v>750</v>
      </c>
      <c r="J46" s="179">
        <v>521</v>
      </c>
      <c r="K46" s="179">
        <v>1483</v>
      </c>
      <c r="L46" s="179">
        <v>694</v>
      </c>
      <c r="M46" s="179">
        <v>789</v>
      </c>
      <c r="N46" s="179">
        <v>353</v>
      </c>
      <c r="O46" s="179">
        <v>916</v>
      </c>
      <c r="P46" s="179">
        <v>470</v>
      </c>
      <c r="Q46" s="179">
        <v>446</v>
      </c>
      <c r="R46" s="179">
        <v>256</v>
      </c>
      <c r="S46" s="179">
        <v>725</v>
      </c>
      <c r="T46" s="179">
        <v>349</v>
      </c>
      <c r="U46" s="179">
        <v>376</v>
      </c>
      <c r="V46" s="179">
        <v>242</v>
      </c>
      <c r="W46" s="179">
        <v>755</v>
      </c>
      <c r="X46" s="179">
        <v>353</v>
      </c>
      <c r="Y46" s="179">
        <v>402</v>
      </c>
      <c r="Z46" s="179">
        <v>366</v>
      </c>
      <c r="AA46" s="179">
        <v>1175</v>
      </c>
      <c r="AB46" s="179">
        <v>606</v>
      </c>
      <c r="AC46" s="179">
        <v>569</v>
      </c>
    </row>
    <row r="47" spans="1:29" hidden="1" x14ac:dyDescent="0.15">
      <c r="A47" s="178" t="s">
        <v>330</v>
      </c>
      <c r="B47" s="179">
        <v>407</v>
      </c>
      <c r="C47" s="179">
        <v>1323</v>
      </c>
      <c r="D47" s="179">
        <v>653</v>
      </c>
      <c r="E47" s="179">
        <v>670</v>
      </c>
      <c r="F47" s="179">
        <v>448</v>
      </c>
      <c r="G47" s="179">
        <v>1451</v>
      </c>
      <c r="H47" s="179">
        <v>709</v>
      </c>
      <c r="I47" s="179">
        <v>742</v>
      </c>
      <c r="J47" s="179">
        <v>535</v>
      </c>
      <c r="K47" s="179">
        <v>1460</v>
      </c>
      <c r="L47" s="179">
        <v>685</v>
      </c>
      <c r="M47" s="179">
        <v>775</v>
      </c>
      <c r="N47" s="179">
        <v>364</v>
      </c>
      <c r="O47" s="179">
        <v>934</v>
      </c>
      <c r="P47" s="179">
        <v>477</v>
      </c>
      <c r="Q47" s="179">
        <v>457</v>
      </c>
      <c r="R47" s="179">
        <v>256</v>
      </c>
      <c r="S47" s="179">
        <v>706</v>
      </c>
      <c r="T47" s="179">
        <v>335</v>
      </c>
      <c r="U47" s="179">
        <v>371</v>
      </c>
      <c r="V47" s="179">
        <v>242</v>
      </c>
      <c r="W47" s="179">
        <v>741</v>
      </c>
      <c r="X47" s="179">
        <v>349</v>
      </c>
      <c r="Y47" s="179">
        <v>392</v>
      </c>
      <c r="Z47" s="179">
        <v>387</v>
      </c>
      <c r="AA47" s="179">
        <v>1220</v>
      </c>
      <c r="AB47" s="179">
        <v>628</v>
      </c>
      <c r="AC47" s="179">
        <v>592</v>
      </c>
    </row>
    <row r="48" spans="1:29" hidden="1" x14ac:dyDescent="0.15">
      <c r="A48" s="178" t="s">
        <v>332</v>
      </c>
      <c r="B48" s="179">
        <v>434</v>
      </c>
      <c r="C48" s="179">
        <v>1402</v>
      </c>
      <c r="D48" s="179">
        <v>687</v>
      </c>
      <c r="E48" s="179">
        <v>715</v>
      </c>
      <c r="F48" s="179">
        <v>445</v>
      </c>
      <c r="G48" s="179">
        <v>1425</v>
      </c>
      <c r="H48" s="179">
        <v>699</v>
      </c>
      <c r="I48" s="179">
        <v>726</v>
      </c>
      <c r="J48" s="179">
        <v>565</v>
      </c>
      <c r="K48" s="179">
        <v>1506</v>
      </c>
      <c r="L48" s="179">
        <v>710</v>
      </c>
      <c r="M48" s="179">
        <v>796</v>
      </c>
      <c r="N48" s="179">
        <v>384</v>
      </c>
      <c r="O48" s="179">
        <v>989</v>
      </c>
      <c r="P48" s="179">
        <v>513</v>
      </c>
      <c r="Q48" s="179">
        <v>476</v>
      </c>
      <c r="R48" s="179">
        <v>253</v>
      </c>
      <c r="S48" s="179">
        <v>692</v>
      </c>
      <c r="T48" s="179">
        <v>329</v>
      </c>
      <c r="U48" s="179">
        <v>363</v>
      </c>
      <c r="V48" s="179">
        <v>244</v>
      </c>
      <c r="W48" s="179">
        <v>739</v>
      </c>
      <c r="X48" s="179">
        <v>349</v>
      </c>
      <c r="Y48" s="179">
        <v>390</v>
      </c>
      <c r="Z48" s="179">
        <v>380</v>
      </c>
      <c r="AA48" s="179">
        <v>1154</v>
      </c>
      <c r="AB48" s="179">
        <v>613</v>
      </c>
      <c r="AC48" s="179">
        <v>541</v>
      </c>
    </row>
    <row r="49" spans="1:29" hidden="1" x14ac:dyDescent="0.15">
      <c r="A49" s="178" t="s">
        <v>253</v>
      </c>
      <c r="B49" s="179">
        <v>447</v>
      </c>
      <c r="C49" s="179">
        <v>1423</v>
      </c>
      <c r="D49" s="179">
        <v>698</v>
      </c>
      <c r="E49" s="179">
        <v>725</v>
      </c>
      <c r="F49" s="179">
        <v>444</v>
      </c>
      <c r="G49" s="179">
        <v>1409</v>
      </c>
      <c r="H49" s="179">
        <v>699</v>
      </c>
      <c r="I49" s="179">
        <v>710</v>
      </c>
      <c r="J49" s="179">
        <v>555</v>
      </c>
      <c r="K49" s="179">
        <v>1468</v>
      </c>
      <c r="L49" s="179">
        <v>690</v>
      </c>
      <c r="M49" s="179">
        <v>778</v>
      </c>
      <c r="N49" s="179">
        <v>378</v>
      </c>
      <c r="O49" s="179">
        <v>960</v>
      </c>
      <c r="P49" s="179">
        <v>493</v>
      </c>
      <c r="Q49" s="179">
        <v>467</v>
      </c>
      <c r="R49" s="179">
        <v>260</v>
      </c>
      <c r="S49" s="179">
        <v>684</v>
      </c>
      <c r="T49" s="179">
        <v>326</v>
      </c>
      <c r="U49" s="179">
        <v>358</v>
      </c>
      <c r="V49" s="179">
        <v>245</v>
      </c>
      <c r="W49" s="179">
        <v>739</v>
      </c>
      <c r="X49" s="179">
        <v>348</v>
      </c>
      <c r="Y49" s="179">
        <v>391</v>
      </c>
      <c r="Z49" s="179">
        <v>377</v>
      </c>
      <c r="AA49" s="179">
        <v>1105</v>
      </c>
      <c r="AB49" s="179">
        <v>583</v>
      </c>
      <c r="AC49" s="179">
        <v>522</v>
      </c>
    </row>
    <row r="50" spans="1:29" hidden="1" x14ac:dyDescent="0.15">
      <c r="A50" s="178" t="s">
        <v>335</v>
      </c>
      <c r="B50" s="179">
        <v>484</v>
      </c>
      <c r="C50" s="179">
        <v>1534</v>
      </c>
      <c r="D50" s="179">
        <v>758</v>
      </c>
      <c r="E50" s="179">
        <v>776</v>
      </c>
      <c r="F50" s="179">
        <v>448</v>
      </c>
      <c r="G50" s="179">
        <v>1411</v>
      </c>
      <c r="H50" s="179">
        <v>701</v>
      </c>
      <c r="I50" s="179">
        <v>710</v>
      </c>
      <c r="J50" s="179">
        <v>537</v>
      </c>
      <c r="K50" s="179">
        <v>1377</v>
      </c>
      <c r="L50" s="179">
        <v>635</v>
      </c>
      <c r="M50" s="179">
        <v>742</v>
      </c>
      <c r="N50" s="179">
        <v>404</v>
      </c>
      <c r="O50" s="179">
        <v>987</v>
      </c>
      <c r="P50" s="179">
        <v>514</v>
      </c>
      <c r="Q50" s="179">
        <v>473</v>
      </c>
      <c r="R50" s="179">
        <v>263</v>
      </c>
      <c r="S50" s="179">
        <v>690</v>
      </c>
      <c r="T50" s="179">
        <v>328</v>
      </c>
      <c r="U50" s="179">
        <v>362</v>
      </c>
      <c r="V50" s="179">
        <v>247</v>
      </c>
      <c r="W50" s="179">
        <v>726</v>
      </c>
      <c r="X50" s="179">
        <v>343</v>
      </c>
      <c r="Y50" s="179">
        <v>383</v>
      </c>
      <c r="Z50" s="179">
        <v>399</v>
      </c>
      <c r="AA50" s="179">
        <v>1158</v>
      </c>
      <c r="AB50" s="179">
        <v>613</v>
      </c>
      <c r="AC50" s="179">
        <v>545</v>
      </c>
    </row>
    <row r="51" spans="1:29" hidden="1" x14ac:dyDescent="0.15">
      <c r="A51" s="180" t="s">
        <v>9</v>
      </c>
      <c r="B51" s="179">
        <v>497</v>
      </c>
      <c r="C51" s="180">
        <v>1563</v>
      </c>
      <c r="D51" s="180">
        <v>771</v>
      </c>
      <c r="E51" s="180">
        <v>792</v>
      </c>
      <c r="F51" s="180">
        <v>460</v>
      </c>
      <c r="G51" s="180">
        <v>1408</v>
      </c>
      <c r="H51" s="180">
        <v>700</v>
      </c>
      <c r="I51" s="180">
        <v>708</v>
      </c>
      <c r="J51" s="180">
        <v>521</v>
      </c>
      <c r="K51" s="180">
        <v>1324</v>
      </c>
      <c r="L51" s="180">
        <v>608</v>
      </c>
      <c r="M51" s="180">
        <v>716</v>
      </c>
      <c r="N51" s="180">
        <v>388</v>
      </c>
      <c r="O51" s="180">
        <v>952</v>
      </c>
      <c r="P51" s="180">
        <v>485</v>
      </c>
      <c r="Q51" s="180">
        <v>467</v>
      </c>
      <c r="R51" s="180">
        <v>262</v>
      </c>
      <c r="S51" s="180">
        <v>679</v>
      </c>
      <c r="T51" s="180">
        <v>327</v>
      </c>
      <c r="U51" s="180">
        <v>352</v>
      </c>
      <c r="V51" s="180">
        <v>249</v>
      </c>
      <c r="W51" s="180">
        <v>708</v>
      </c>
      <c r="X51" s="180">
        <v>335</v>
      </c>
      <c r="Y51" s="180">
        <v>373</v>
      </c>
      <c r="Z51" s="180">
        <v>376</v>
      </c>
      <c r="AA51" s="180">
        <v>1065</v>
      </c>
      <c r="AB51" s="180">
        <v>562</v>
      </c>
      <c r="AC51" s="180">
        <v>503</v>
      </c>
    </row>
    <row r="52" spans="1:29" hidden="1" x14ac:dyDescent="0.15">
      <c r="A52" s="180" t="s">
        <v>265</v>
      </c>
      <c r="B52" s="179">
        <v>536</v>
      </c>
      <c r="C52" s="180">
        <v>1686</v>
      </c>
      <c r="D52" s="180">
        <v>835</v>
      </c>
      <c r="E52" s="180">
        <v>851</v>
      </c>
      <c r="F52" s="180">
        <v>470</v>
      </c>
      <c r="G52" s="180">
        <v>1416</v>
      </c>
      <c r="H52" s="180">
        <v>702</v>
      </c>
      <c r="I52" s="180">
        <v>714</v>
      </c>
      <c r="J52" s="180">
        <v>532</v>
      </c>
      <c r="K52" s="180">
        <v>1323</v>
      </c>
      <c r="L52" s="180">
        <v>600</v>
      </c>
      <c r="M52" s="180">
        <v>723</v>
      </c>
      <c r="N52" s="180">
        <v>366</v>
      </c>
      <c r="O52" s="180">
        <v>910</v>
      </c>
      <c r="P52" s="180">
        <v>447</v>
      </c>
      <c r="Q52" s="180">
        <v>463</v>
      </c>
      <c r="R52" s="180">
        <v>253</v>
      </c>
      <c r="S52" s="180">
        <v>645</v>
      </c>
      <c r="T52" s="180">
        <v>309</v>
      </c>
      <c r="U52" s="180">
        <v>336</v>
      </c>
      <c r="V52" s="180">
        <v>247</v>
      </c>
      <c r="W52" s="180">
        <v>686</v>
      </c>
      <c r="X52" s="180">
        <v>322</v>
      </c>
      <c r="Y52" s="180">
        <v>364</v>
      </c>
      <c r="Z52" s="180">
        <v>351</v>
      </c>
      <c r="AA52" s="180">
        <v>1018</v>
      </c>
      <c r="AB52" s="180">
        <v>525</v>
      </c>
      <c r="AC52" s="180">
        <v>493</v>
      </c>
    </row>
    <row r="53" spans="1:29" hidden="1" x14ac:dyDescent="0.15">
      <c r="A53" s="180" t="s">
        <v>266</v>
      </c>
      <c r="B53" s="179">
        <v>630</v>
      </c>
      <c r="C53" s="180">
        <v>1991</v>
      </c>
      <c r="D53" s="180">
        <v>1004</v>
      </c>
      <c r="E53" s="180">
        <v>987</v>
      </c>
      <c r="F53" s="180">
        <v>472</v>
      </c>
      <c r="G53" s="180">
        <v>1386</v>
      </c>
      <c r="H53" s="180">
        <v>686</v>
      </c>
      <c r="I53" s="180">
        <v>700</v>
      </c>
      <c r="J53" s="180">
        <v>588</v>
      </c>
      <c r="K53" s="180">
        <v>1408</v>
      </c>
      <c r="L53" s="180">
        <v>633</v>
      </c>
      <c r="M53" s="180">
        <v>775</v>
      </c>
      <c r="N53" s="180">
        <v>351</v>
      </c>
      <c r="O53" s="180">
        <v>871</v>
      </c>
      <c r="P53" s="180">
        <v>435</v>
      </c>
      <c r="Q53" s="180">
        <v>436</v>
      </c>
      <c r="R53" s="180">
        <v>203</v>
      </c>
      <c r="S53" s="180">
        <v>536</v>
      </c>
      <c r="T53" s="180">
        <v>262</v>
      </c>
      <c r="U53" s="180">
        <v>274</v>
      </c>
      <c r="V53" s="180">
        <v>247</v>
      </c>
      <c r="W53" s="180">
        <v>675</v>
      </c>
      <c r="X53" s="180">
        <v>313</v>
      </c>
      <c r="Y53" s="180">
        <v>362</v>
      </c>
      <c r="Z53" s="180">
        <v>349</v>
      </c>
      <c r="AA53" s="180">
        <v>968</v>
      </c>
      <c r="AB53" s="180">
        <v>495</v>
      </c>
      <c r="AC53" s="180">
        <v>473</v>
      </c>
    </row>
    <row r="54" spans="1:29" hidden="1" x14ac:dyDescent="0.15">
      <c r="A54" s="180" t="s">
        <v>268</v>
      </c>
      <c r="B54" s="179">
        <v>735</v>
      </c>
      <c r="C54" s="180">
        <v>2292</v>
      </c>
      <c r="D54" s="180">
        <v>1160</v>
      </c>
      <c r="E54" s="180">
        <v>1132</v>
      </c>
      <c r="F54" s="180">
        <v>483</v>
      </c>
      <c r="G54" s="180">
        <v>1381</v>
      </c>
      <c r="H54" s="180">
        <v>683</v>
      </c>
      <c r="I54" s="180">
        <v>698</v>
      </c>
      <c r="J54" s="180">
        <v>613</v>
      </c>
      <c r="K54" s="180">
        <v>1444</v>
      </c>
      <c r="L54" s="180">
        <v>651</v>
      </c>
      <c r="M54" s="180">
        <v>793</v>
      </c>
      <c r="N54" s="180">
        <v>344</v>
      </c>
      <c r="O54" s="180">
        <v>842</v>
      </c>
      <c r="P54" s="180">
        <v>420</v>
      </c>
      <c r="Q54" s="180">
        <v>422</v>
      </c>
      <c r="R54" s="180">
        <v>194</v>
      </c>
      <c r="S54" s="180">
        <v>499</v>
      </c>
      <c r="T54" s="180">
        <v>244</v>
      </c>
      <c r="U54" s="180">
        <v>255</v>
      </c>
      <c r="V54" s="180">
        <v>248</v>
      </c>
      <c r="W54" s="180">
        <v>664</v>
      </c>
      <c r="X54" s="180">
        <v>316</v>
      </c>
      <c r="Y54" s="180">
        <v>348</v>
      </c>
      <c r="Z54" s="180">
        <v>376</v>
      </c>
      <c r="AA54" s="180">
        <v>994</v>
      </c>
      <c r="AB54" s="180">
        <v>518</v>
      </c>
      <c r="AC54" s="180">
        <v>476</v>
      </c>
    </row>
    <row r="55" spans="1:29" hidden="1" x14ac:dyDescent="0.15">
      <c r="A55" s="180" t="s">
        <v>239</v>
      </c>
      <c r="B55" s="179">
        <v>790</v>
      </c>
      <c r="C55" s="180">
        <v>2465</v>
      </c>
      <c r="D55" s="180">
        <v>1231</v>
      </c>
      <c r="E55" s="180">
        <v>1234</v>
      </c>
      <c r="F55" s="180">
        <v>494</v>
      </c>
      <c r="G55" s="180">
        <v>1386</v>
      </c>
      <c r="H55" s="180">
        <v>684</v>
      </c>
      <c r="I55" s="180">
        <v>702</v>
      </c>
      <c r="J55" s="180">
        <v>613</v>
      </c>
      <c r="K55" s="180">
        <v>1421</v>
      </c>
      <c r="L55" s="180">
        <v>632</v>
      </c>
      <c r="M55" s="180">
        <v>789</v>
      </c>
      <c r="N55" s="180">
        <v>356</v>
      </c>
      <c r="O55" s="180">
        <v>868</v>
      </c>
      <c r="P55" s="180">
        <v>436</v>
      </c>
      <c r="Q55" s="180">
        <v>432</v>
      </c>
      <c r="R55" s="180">
        <v>197</v>
      </c>
      <c r="S55" s="180">
        <v>504</v>
      </c>
      <c r="T55" s="180">
        <v>244</v>
      </c>
      <c r="U55" s="180">
        <v>260</v>
      </c>
      <c r="V55" s="180">
        <v>251</v>
      </c>
      <c r="W55" s="180">
        <v>659</v>
      </c>
      <c r="X55" s="180">
        <v>313</v>
      </c>
      <c r="Y55" s="180">
        <v>346</v>
      </c>
      <c r="Z55" s="180">
        <v>374</v>
      </c>
      <c r="AA55" s="180">
        <v>978</v>
      </c>
      <c r="AB55" s="180">
        <v>511</v>
      </c>
      <c r="AC55" s="180">
        <v>467</v>
      </c>
    </row>
    <row r="56" spans="1:29" hidden="1" x14ac:dyDescent="0.15">
      <c r="A56" s="16" t="s">
        <v>106</v>
      </c>
      <c r="B56" s="179">
        <v>837</v>
      </c>
      <c r="C56" s="180">
        <v>2578</v>
      </c>
      <c r="D56" s="180">
        <v>1298</v>
      </c>
      <c r="E56" s="180">
        <v>1280</v>
      </c>
      <c r="F56" s="180">
        <v>497</v>
      </c>
      <c r="G56" s="180">
        <v>1370</v>
      </c>
      <c r="H56" s="180">
        <v>677</v>
      </c>
      <c r="I56" s="180">
        <v>693</v>
      </c>
      <c r="J56" s="180">
        <v>609</v>
      </c>
      <c r="K56" s="180">
        <v>1400</v>
      </c>
      <c r="L56" s="180">
        <v>622</v>
      </c>
      <c r="M56" s="180">
        <v>778</v>
      </c>
      <c r="N56" s="180">
        <v>338</v>
      </c>
      <c r="O56" s="180">
        <v>846</v>
      </c>
      <c r="P56" s="180">
        <v>418</v>
      </c>
      <c r="Q56" s="180">
        <v>428</v>
      </c>
      <c r="R56" s="180">
        <v>196</v>
      </c>
      <c r="S56" s="180">
        <v>500</v>
      </c>
      <c r="T56" s="180">
        <v>239</v>
      </c>
      <c r="U56" s="180">
        <v>261</v>
      </c>
      <c r="V56" s="180">
        <v>249</v>
      </c>
      <c r="W56" s="180">
        <v>638</v>
      </c>
      <c r="X56" s="180">
        <v>306</v>
      </c>
      <c r="Y56" s="180">
        <v>332</v>
      </c>
      <c r="Z56" s="180">
        <v>340</v>
      </c>
      <c r="AA56" s="180">
        <v>863</v>
      </c>
      <c r="AB56" s="180">
        <v>435</v>
      </c>
      <c r="AC56" s="180">
        <v>428</v>
      </c>
    </row>
    <row r="57" spans="1:29" hidden="1" x14ac:dyDescent="0.15">
      <c r="A57" s="16" t="s">
        <v>269</v>
      </c>
      <c r="B57" s="180">
        <v>851</v>
      </c>
      <c r="C57" s="180">
        <v>2615</v>
      </c>
      <c r="D57" s="180">
        <v>1307</v>
      </c>
      <c r="E57" s="180">
        <v>1308</v>
      </c>
      <c r="F57" s="180">
        <v>499</v>
      </c>
      <c r="G57" s="180">
        <v>1336</v>
      </c>
      <c r="H57" s="180">
        <v>665</v>
      </c>
      <c r="I57" s="180">
        <v>671</v>
      </c>
      <c r="J57" s="180">
        <v>609</v>
      </c>
      <c r="K57" s="180">
        <v>1376</v>
      </c>
      <c r="L57" s="180">
        <v>613</v>
      </c>
      <c r="M57" s="180">
        <v>763</v>
      </c>
      <c r="N57" s="180">
        <v>338</v>
      </c>
      <c r="O57" s="180">
        <v>845</v>
      </c>
      <c r="P57" s="180">
        <v>415</v>
      </c>
      <c r="Q57" s="180">
        <v>430</v>
      </c>
      <c r="R57" s="180">
        <v>194</v>
      </c>
      <c r="S57" s="180">
        <v>499</v>
      </c>
      <c r="T57" s="180">
        <v>240</v>
      </c>
      <c r="U57" s="180">
        <v>259</v>
      </c>
      <c r="V57" s="180">
        <v>256</v>
      </c>
      <c r="W57" s="180">
        <v>645</v>
      </c>
      <c r="X57" s="180">
        <v>307</v>
      </c>
      <c r="Y57" s="180">
        <v>338</v>
      </c>
      <c r="Z57" s="180">
        <v>406</v>
      </c>
      <c r="AA57" s="180">
        <v>1021</v>
      </c>
      <c r="AB57" s="180">
        <v>519</v>
      </c>
      <c r="AC57" s="180">
        <v>502</v>
      </c>
    </row>
    <row r="58" spans="1:29" hidden="1" x14ac:dyDescent="0.15">
      <c r="A58" s="16" t="s">
        <v>338</v>
      </c>
      <c r="B58" s="180">
        <v>882</v>
      </c>
      <c r="C58" s="180">
        <v>2698</v>
      </c>
      <c r="D58" s="180">
        <v>1344</v>
      </c>
      <c r="E58" s="180">
        <v>1354</v>
      </c>
      <c r="F58" s="180">
        <v>504</v>
      </c>
      <c r="G58" s="180">
        <v>1330</v>
      </c>
      <c r="H58" s="180">
        <v>660</v>
      </c>
      <c r="I58" s="180">
        <v>670</v>
      </c>
      <c r="J58" s="180">
        <v>673</v>
      </c>
      <c r="K58" s="180">
        <v>1523</v>
      </c>
      <c r="L58" s="180">
        <v>679</v>
      </c>
      <c r="M58" s="180">
        <v>844</v>
      </c>
      <c r="N58" s="180">
        <v>315</v>
      </c>
      <c r="O58" s="180">
        <v>796</v>
      </c>
      <c r="P58" s="180">
        <v>388</v>
      </c>
      <c r="Q58" s="180">
        <v>408</v>
      </c>
      <c r="R58" s="180">
        <v>197</v>
      </c>
      <c r="S58" s="180">
        <v>494</v>
      </c>
      <c r="T58" s="180">
        <v>239</v>
      </c>
      <c r="U58" s="180">
        <v>255</v>
      </c>
      <c r="V58" s="180">
        <v>249</v>
      </c>
      <c r="W58" s="180">
        <v>640</v>
      </c>
      <c r="X58" s="180">
        <v>302</v>
      </c>
      <c r="Y58" s="180">
        <v>338</v>
      </c>
      <c r="Z58" s="180">
        <v>421</v>
      </c>
      <c r="AA58" s="180">
        <v>1056</v>
      </c>
      <c r="AB58" s="180">
        <v>528</v>
      </c>
      <c r="AC58" s="180">
        <v>528</v>
      </c>
    </row>
    <row r="59" spans="1:29" x14ac:dyDescent="0.15">
      <c r="A59" s="16" t="s">
        <v>339</v>
      </c>
      <c r="B59" s="180">
        <v>916</v>
      </c>
      <c r="C59" s="180">
        <v>2784</v>
      </c>
      <c r="D59" s="180">
        <v>1384</v>
      </c>
      <c r="E59" s="180">
        <v>1400</v>
      </c>
      <c r="F59" s="180">
        <v>515</v>
      </c>
      <c r="G59" s="180">
        <v>1339</v>
      </c>
      <c r="H59" s="180">
        <v>665</v>
      </c>
      <c r="I59" s="180">
        <v>674</v>
      </c>
      <c r="J59" s="180">
        <v>682</v>
      </c>
      <c r="K59" s="180">
        <v>1517</v>
      </c>
      <c r="L59" s="180">
        <v>669</v>
      </c>
      <c r="M59" s="180">
        <v>848</v>
      </c>
      <c r="N59" s="180">
        <v>310</v>
      </c>
      <c r="O59" s="180">
        <v>759</v>
      </c>
      <c r="P59" s="180">
        <v>366</v>
      </c>
      <c r="Q59" s="180">
        <v>393</v>
      </c>
      <c r="R59" s="180">
        <v>193</v>
      </c>
      <c r="S59" s="180">
        <v>483</v>
      </c>
      <c r="T59" s="180">
        <v>233</v>
      </c>
      <c r="U59" s="180">
        <v>250</v>
      </c>
      <c r="V59" s="180">
        <v>250</v>
      </c>
      <c r="W59" s="180">
        <v>634</v>
      </c>
      <c r="X59" s="180">
        <v>295</v>
      </c>
      <c r="Y59" s="180">
        <v>339</v>
      </c>
      <c r="Z59" s="180">
        <v>416</v>
      </c>
      <c r="AA59" s="180">
        <v>1053</v>
      </c>
      <c r="AB59" s="180">
        <v>518</v>
      </c>
      <c r="AC59" s="180">
        <v>535</v>
      </c>
    </row>
    <row r="60" spans="1:29" x14ac:dyDescent="0.15">
      <c r="A60" s="16" t="s">
        <v>196</v>
      </c>
      <c r="B60" s="180">
        <v>942</v>
      </c>
      <c r="C60" s="180">
        <v>2859</v>
      </c>
      <c r="D60" s="180">
        <v>1420</v>
      </c>
      <c r="E60" s="180">
        <v>1439</v>
      </c>
      <c r="F60" s="180">
        <v>521</v>
      </c>
      <c r="G60" s="180">
        <v>1327</v>
      </c>
      <c r="H60" s="180">
        <v>651</v>
      </c>
      <c r="I60" s="180">
        <v>676</v>
      </c>
      <c r="J60" s="180">
        <v>663</v>
      </c>
      <c r="K60" s="180">
        <v>1477</v>
      </c>
      <c r="L60" s="180">
        <v>647</v>
      </c>
      <c r="M60" s="180">
        <v>830</v>
      </c>
      <c r="N60" s="180">
        <v>306</v>
      </c>
      <c r="O60" s="180">
        <v>757</v>
      </c>
      <c r="P60" s="180">
        <v>361</v>
      </c>
      <c r="Q60" s="180">
        <v>396</v>
      </c>
      <c r="R60" s="180">
        <v>194</v>
      </c>
      <c r="S60" s="180">
        <v>470</v>
      </c>
      <c r="T60" s="180">
        <v>230</v>
      </c>
      <c r="U60" s="180">
        <v>240</v>
      </c>
      <c r="V60" s="180">
        <v>246</v>
      </c>
      <c r="W60" s="180">
        <v>614</v>
      </c>
      <c r="X60" s="180">
        <v>291</v>
      </c>
      <c r="Y60" s="180">
        <v>323</v>
      </c>
      <c r="Z60" s="180">
        <v>417</v>
      </c>
      <c r="AA60" s="180">
        <v>1064</v>
      </c>
      <c r="AB60" s="180">
        <v>525</v>
      </c>
      <c r="AC60" s="180">
        <v>539</v>
      </c>
    </row>
    <row r="61" spans="1:29" x14ac:dyDescent="0.15">
      <c r="A61" s="16" t="s">
        <v>72</v>
      </c>
      <c r="B61" s="180">
        <v>954</v>
      </c>
      <c r="C61" s="180">
        <v>2873</v>
      </c>
      <c r="D61" s="180">
        <v>1434</v>
      </c>
      <c r="E61" s="180">
        <v>1439</v>
      </c>
      <c r="F61" s="180">
        <v>534</v>
      </c>
      <c r="G61" s="180">
        <v>1326</v>
      </c>
      <c r="H61" s="180">
        <v>654</v>
      </c>
      <c r="I61" s="180">
        <v>672</v>
      </c>
      <c r="J61" s="180">
        <v>652</v>
      </c>
      <c r="K61" s="180">
        <v>1440</v>
      </c>
      <c r="L61" s="180">
        <v>633</v>
      </c>
      <c r="M61" s="180">
        <v>807</v>
      </c>
      <c r="N61" s="180">
        <v>304</v>
      </c>
      <c r="O61" s="180">
        <v>761</v>
      </c>
      <c r="P61" s="180">
        <v>357</v>
      </c>
      <c r="Q61" s="180">
        <v>404</v>
      </c>
      <c r="R61" s="180">
        <v>192</v>
      </c>
      <c r="S61" s="180">
        <v>462</v>
      </c>
      <c r="T61" s="180">
        <v>221</v>
      </c>
      <c r="U61" s="180">
        <v>241</v>
      </c>
      <c r="V61" s="180">
        <v>241</v>
      </c>
      <c r="W61" s="180">
        <v>599</v>
      </c>
      <c r="X61" s="180">
        <v>283</v>
      </c>
      <c r="Y61" s="180">
        <v>316</v>
      </c>
      <c r="Z61" s="180">
        <v>408</v>
      </c>
      <c r="AA61" s="180">
        <v>1034</v>
      </c>
      <c r="AB61" s="180">
        <v>518</v>
      </c>
      <c r="AC61" s="180">
        <v>516</v>
      </c>
    </row>
    <row r="62" spans="1:29" x14ac:dyDescent="0.15">
      <c r="A62" s="16" t="s">
        <v>342</v>
      </c>
      <c r="B62" s="180">
        <v>968</v>
      </c>
      <c r="C62" s="180">
        <v>2902</v>
      </c>
      <c r="D62" s="180">
        <v>1457</v>
      </c>
      <c r="E62" s="180">
        <v>1445</v>
      </c>
      <c r="F62" s="180">
        <v>543</v>
      </c>
      <c r="G62" s="180">
        <v>1312</v>
      </c>
      <c r="H62" s="180">
        <v>651</v>
      </c>
      <c r="I62" s="180">
        <v>661</v>
      </c>
      <c r="J62" s="180">
        <v>651</v>
      </c>
      <c r="K62" s="180">
        <v>1441</v>
      </c>
      <c r="L62" s="180">
        <v>629</v>
      </c>
      <c r="M62" s="180">
        <v>812</v>
      </c>
      <c r="N62" s="180">
        <v>307</v>
      </c>
      <c r="O62" s="180">
        <v>750</v>
      </c>
      <c r="P62" s="180">
        <v>357</v>
      </c>
      <c r="Q62" s="180">
        <v>393</v>
      </c>
      <c r="R62" s="180">
        <v>195</v>
      </c>
      <c r="S62" s="180">
        <v>459</v>
      </c>
      <c r="T62" s="180">
        <v>223</v>
      </c>
      <c r="U62" s="180">
        <v>236</v>
      </c>
      <c r="V62" s="180">
        <v>242</v>
      </c>
      <c r="W62" s="180">
        <v>593</v>
      </c>
      <c r="X62" s="180">
        <v>283</v>
      </c>
      <c r="Y62" s="180">
        <v>310</v>
      </c>
      <c r="Z62" s="180">
        <v>411</v>
      </c>
      <c r="AA62" s="180">
        <v>1023</v>
      </c>
      <c r="AB62" s="180">
        <v>513</v>
      </c>
      <c r="AC62" s="180">
        <v>510</v>
      </c>
    </row>
    <row r="63" spans="1:29" x14ac:dyDescent="0.15">
      <c r="A63" s="16" t="s">
        <v>135</v>
      </c>
      <c r="B63" s="180">
        <v>1002</v>
      </c>
      <c r="C63" s="180">
        <v>2987</v>
      </c>
      <c r="D63" s="180">
        <v>1495</v>
      </c>
      <c r="E63" s="180">
        <v>1492</v>
      </c>
      <c r="F63" s="180">
        <v>547</v>
      </c>
      <c r="G63" s="180">
        <v>1310</v>
      </c>
      <c r="H63" s="180">
        <v>650</v>
      </c>
      <c r="I63" s="180">
        <v>660</v>
      </c>
      <c r="J63" s="180">
        <v>641</v>
      </c>
      <c r="K63" s="180">
        <v>1394</v>
      </c>
      <c r="L63" s="180">
        <v>603</v>
      </c>
      <c r="M63" s="180">
        <v>791</v>
      </c>
      <c r="N63" s="180">
        <v>314</v>
      </c>
      <c r="O63" s="180">
        <v>771</v>
      </c>
      <c r="P63" s="180">
        <v>369</v>
      </c>
      <c r="Q63" s="180">
        <v>402</v>
      </c>
      <c r="R63" s="180">
        <v>193</v>
      </c>
      <c r="S63" s="180">
        <v>446</v>
      </c>
      <c r="T63" s="180">
        <v>218</v>
      </c>
      <c r="U63" s="180">
        <v>228</v>
      </c>
      <c r="V63" s="180">
        <v>245</v>
      </c>
      <c r="W63" s="180">
        <v>591</v>
      </c>
      <c r="X63" s="180">
        <v>279</v>
      </c>
      <c r="Y63" s="180">
        <v>312</v>
      </c>
      <c r="Z63" s="180">
        <v>395</v>
      </c>
      <c r="AA63" s="180">
        <v>962</v>
      </c>
      <c r="AB63" s="180">
        <v>481</v>
      </c>
      <c r="AC63" s="180">
        <v>481</v>
      </c>
    </row>
    <row r="64" spans="1:29" x14ac:dyDescent="0.15">
      <c r="A64" s="16" t="s">
        <v>145</v>
      </c>
      <c r="B64" s="180">
        <v>1023</v>
      </c>
      <c r="C64" s="180">
        <v>3022</v>
      </c>
      <c r="D64" s="180">
        <v>1506</v>
      </c>
      <c r="E64" s="180">
        <v>1516</v>
      </c>
      <c r="F64" s="180">
        <v>554</v>
      </c>
      <c r="G64" s="180">
        <v>1314</v>
      </c>
      <c r="H64" s="180">
        <v>649</v>
      </c>
      <c r="I64" s="180">
        <v>665</v>
      </c>
      <c r="J64" s="180">
        <v>635</v>
      </c>
      <c r="K64" s="180">
        <v>1370</v>
      </c>
      <c r="L64" s="180">
        <v>589</v>
      </c>
      <c r="M64" s="180">
        <v>781</v>
      </c>
      <c r="N64" s="180">
        <v>311</v>
      </c>
      <c r="O64" s="180">
        <v>761</v>
      </c>
      <c r="P64" s="180">
        <v>367</v>
      </c>
      <c r="Q64" s="180">
        <v>394</v>
      </c>
      <c r="R64" s="180">
        <v>195</v>
      </c>
      <c r="S64" s="180">
        <v>451</v>
      </c>
      <c r="T64" s="180">
        <v>222</v>
      </c>
      <c r="U64" s="180">
        <v>229</v>
      </c>
      <c r="V64" s="180">
        <v>246</v>
      </c>
      <c r="W64" s="180">
        <v>591</v>
      </c>
      <c r="X64" s="180">
        <v>280</v>
      </c>
      <c r="Y64" s="180">
        <v>311</v>
      </c>
      <c r="Z64" s="180">
        <v>387</v>
      </c>
      <c r="AA64" s="180">
        <v>921</v>
      </c>
      <c r="AB64" s="180">
        <v>453</v>
      </c>
      <c r="AC64" s="180">
        <v>468</v>
      </c>
    </row>
    <row r="65" spans="1:29" x14ac:dyDescent="0.15">
      <c r="A65" s="16" t="s">
        <v>343</v>
      </c>
      <c r="B65" s="180">
        <v>1022</v>
      </c>
      <c r="C65" s="180">
        <v>3014</v>
      </c>
      <c r="D65" s="180">
        <v>1506</v>
      </c>
      <c r="E65" s="180">
        <v>1508</v>
      </c>
      <c r="F65" s="180">
        <v>520</v>
      </c>
      <c r="G65" s="180">
        <v>1210</v>
      </c>
      <c r="H65" s="180">
        <v>598</v>
      </c>
      <c r="I65" s="180">
        <v>612</v>
      </c>
      <c r="J65" s="180">
        <v>632</v>
      </c>
      <c r="K65" s="180">
        <v>1348</v>
      </c>
      <c r="L65" s="180">
        <v>586</v>
      </c>
      <c r="M65" s="180">
        <v>762</v>
      </c>
      <c r="N65" s="180">
        <v>307</v>
      </c>
      <c r="O65" s="180">
        <v>738</v>
      </c>
      <c r="P65" s="180">
        <v>353</v>
      </c>
      <c r="Q65" s="180">
        <v>385</v>
      </c>
      <c r="R65" s="180">
        <v>203</v>
      </c>
      <c r="S65" s="180">
        <v>475</v>
      </c>
      <c r="T65" s="180">
        <v>236</v>
      </c>
      <c r="U65" s="180">
        <v>239</v>
      </c>
      <c r="V65" s="180">
        <v>254</v>
      </c>
      <c r="W65" s="180">
        <v>609</v>
      </c>
      <c r="X65" s="180">
        <v>287</v>
      </c>
      <c r="Y65" s="180">
        <v>322</v>
      </c>
      <c r="Z65" s="180">
        <v>392</v>
      </c>
      <c r="AA65" s="180">
        <v>956</v>
      </c>
      <c r="AB65" s="180">
        <v>466</v>
      </c>
      <c r="AC65" s="180">
        <v>490</v>
      </c>
    </row>
    <row r="66" spans="1:29" x14ac:dyDescent="0.15">
      <c r="A66" s="16" t="s">
        <v>345</v>
      </c>
      <c r="B66" s="180">
        <v>1036</v>
      </c>
      <c r="C66" s="180">
        <v>3040</v>
      </c>
      <c r="D66" s="180">
        <v>1525</v>
      </c>
      <c r="E66" s="180">
        <v>1515</v>
      </c>
      <c r="F66" s="180">
        <v>510</v>
      </c>
      <c r="G66" s="180">
        <v>1186</v>
      </c>
      <c r="H66" s="180">
        <v>582</v>
      </c>
      <c r="I66" s="180">
        <v>604</v>
      </c>
      <c r="J66" s="180">
        <v>638</v>
      </c>
      <c r="K66" s="180">
        <v>1306</v>
      </c>
      <c r="L66" s="180">
        <v>568</v>
      </c>
      <c r="M66" s="180">
        <v>738</v>
      </c>
      <c r="N66" s="180">
        <v>316</v>
      </c>
      <c r="O66" s="180">
        <v>753</v>
      </c>
      <c r="P66" s="180">
        <v>356</v>
      </c>
      <c r="Q66" s="180">
        <v>397</v>
      </c>
      <c r="R66" s="180">
        <v>195</v>
      </c>
      <c r="S66" s="180">
        <v>460</v>
      </c>
      <c r="T66" s="180">
        <v>233</v>
      </c>
      <c r="U66" s="180">
        <v>227</v>
      </c>
      <c r="V66" s="180">
        <v>250</v>
      </c>
      <c r="W66" s="180">
        <v>598</v>
      </c>
      <c r="X66" s="180">
        <v>280</v>
      </c>
      <c r="Y66" s="180">
        <v>318</v>
      </c>
      <c r="Z66" s="180">
        <v>385</v>
      </c>
      <c r="AA66" s="180">
        <v>909</v>
      </c>
      <c r="AB66" s="180">
        <v>445</v>
      </c>
      <c r="AC66" s="180">
        <v>464</v>
      </c>
    </row>
    <row r="67" spans="1:29" x14ac:dyDescent="0.15">
      <c r="A67" s="16" t="s">
        <v>67</v>
      </c>
      <c r="B67" s="180">
        <v>1042</v>
      </c>
      <c r="C67" s="180">
        <v>3017</v>
      </c>
      <c r="D67" s="180">
        <v>1504</v>
      </c>
      <c r="E67" s="180">
        <v>1513</v>
      </c>
      <c r="F67" s="180">
        <v>521</v>
      </c>
      <c r="G67" s="180">
        <v>1194</v>
      </c>
      <c r="H67" s="180">
        <v>586</v>
      </c>
      <c r="I67" s="180">
        <v>608</v>
      </c>
      <c r="J67" s="180">
        <v>632</v>
      </c>
      <c r="K67" s="180">
        <v>1251</v>
      </c>
      <c r="L67" s="180">
        <v>554</v>
      </c>
      <c r="M67" s="180">
        <v>697</v>
      </c>
      <c r="N67" s="180">
        <v>307</v>
      </c>
      <c r="O67" s="180">
        <v>733</v>
      </c>
      <c r="P67" s="180">
        <v>348</v>
      </c>
      <c r="Q67" s="180">
        <v>385</v>
      </c>
      <c r="R67" s="180">
        <v>202</v>
      </c>
      <c r="S67" s="180">
        <v>472</v>
      </c>
      <c r="T67" s="180">
        <v>237</v>
      </c>
      <c r="U67" s="180">
        <v>235</v>
      </c>
      <c r="V67" s="180">
        <v>248</v>
      </c>
      <c r="W67" s="180">
        <v>596</v>
      </c>
      <c r="X67" s="180">
        <v>276</v>
      </c>
      <c r="Y67" s="180">
        <v>320</v>
      </c>
      <c r="Z67" s="180">
        <v>393</v>
      </c>
      <c r="AA67" s="180">
        <v>915</v>
      </c>
      <c r="AB67" s="180">
        <v>445</v>
      </c>
      <c r="AC67" s="180">
        <v>470</v>
      </c>
    </row>
    <row r="68" spans="1:29" x14ac:dyDescent="0.15">
      <c r="A68" s="16" t="s">
        <v>282</v>
      </c>
      <c r="B68" s="180">
        <v>1074</v>
      </c>
      <c r="C68" s="180">
        <v>3115</v>
      </c>
      <c r="D68" s="180">
        <v>1545</v>
      </c>
      <c r="E68" s="180">
        <v>1570</v>
      </c>
      <c r="F68" s="180">
        <v>524</v>
      </c>
      <c r="G68" s="180">
        <v>1195</v>
      </c>
      <c r="H68" s="180">
        <v>590</v>
      </c>
      <c r="I68" s="180">
        <v>605</v>
      </c>
      <c r="J68" s="180">
        <v>608</v>
      </c>
      <c r="K68" s="180">
        <v>1183</v>
      </c>
      <c r="L68" s="180">
        <v>526</v>
      </c>
      <c r="M68" s="180">
        <v>657</v>
      </c>
      <c r="N68" s="180">
        <v>310</v>
      </c>
      <c r="O68" s="180">
        <v>732</v>
      </c>
      <c r="P68" s="180">
        <v>347</v>
      </c>
      <c r="Q68" s="180">
        <v>385</v>
      </c>
      <c r="R68" s="180">
        <v>200</v>
      </c>
      <c r="S68" s="180">
        <v>472</v>
      </c>
      <c r="T68" s="180">
        <v>236</v>
      </c>
      <c r="U68" s="180">
        <v>236</v>
      </c>
      <c r="V68" s="180">
        <v>249</v>
      </c>
      <c r="W68" s="180">
        <v>592</v>
      </c>
      <c r="X68" s="180">
        <v>270</v>
      </c>
      <c r="Y68" s="180">
        <v>322</v>
      </c>
      <c r="Z68" s="180">
        <v>394</v>
      </c>
      <c r="AA68" s="180">
        <v>911</v>
      </c>
      <c r="AB68" s="180">
        <v>436</v>
      </c>
      <c r="AC68" s="180">
        <v>475</v>
      </c>
    </row>
    <row r="69" spans="1:29" x14ac:dyDescent="0.15">
      <c r="A69" s="16" t="s">
        <v>285</v>
      </c>
      <c r="B69" s="180">
        <v>1096</v>
      </c>
      <c r="C69" s="180">
        <v>3162</v>
      </c>
      <c r="D69" s="180">
        <v>1567</v>
      </c>
      <c r="E69" s="180">
        <v>1595</v>
      </c>
      <c r="F69" s="180">
        <v>523</v>
      </c>
      <c r="G69" s="180">
        <v>1165</v>
      </c>
      <c r="H69" s="180">
        <v>578</v>
      </c>
      <c r="I69" s="180">
        <v>587</v>
      </c>
      <c r="J69" s="180">
        <v>588</v>
      </c>
      <c r="K69" s="180">
        <v>1138</v>
      </c>
      <c r="L69" s="180">
        <v>507</v>
      </c>
      <c r="M69" s="180">
        <v>631</v>
      </c>
      <c r="N69" s="180">
        <v>292</v>
      </c>
      <c r="O69" s="180">
        <v>698</v>
      </c>
      <c r="P69" s="180">
        <v>327</v>
      </c>
      <c r="Q69" s="180">
        <v>371</v>
      </c>
      <c r="R69" s="180">
        <v>199</v>
      </c>
      <c r="S69" s="180">
        <v>469</v>
      </c>
      <c r="T69" s="180">
        <v>231</v>
      </c>
      <c r="U69" s="180">
        <v>238</v>
      </c>
      <c r="V69" s="180">
        <v>252</v>
      </c>
      <c r="W69" s="180">
        <v>598</v>
      </c>
      <c r="X69" s="180">
        <v>274</v>
      </c>
      <c r="Y69" s="180">
        <v>324</v>
      </c>
      <c r="Z69" s="180">
        <v>394</v>
      </c>
      <c r="AA69" s="180">
        <v>897</v>
      </c>
      <c r="AB69" s="180">
        <v>423</v>
      </c>
      <c r="AC69" s="180">
        <v>474</v>
      </c>
    </row>
    <row r="70" spans="1:29" x14ac:dyDescent="0.15">
      <c r="A70" s="16" t="s">
        <v>243</v>
      </c>
      <c r="B70" s="180">
        <v>1114</v>
      </c>
      <c r="C70" s="180">
        <v>3183</v>
      </c>
      <c r="D70" s="180">
        <v>1572</v>
      </c>
      <c r="E70" s="180">
        <v>1611</v>
      </c>
      <c r="F70" s="180">
        <v>523</v>
      </c>
      <c r="G70" s="180">
        <v>1161</v>
      </c>
      <c r="H70" s="180">
        <v>575</v>
      </c>
      <c r="I70" s="180">
        <v>586</v>
      </c>
      <c r="J70" s="180">
        <v>548</v>
      </c>
      <c r="K70" s="180">
        <v>1038</v>
      </c>
      <c r="L70" s="180">
        <v>456</v>
      </c>
      <c r="M70" s="180">
        <v>582</v>
      </c>
      <c r="N70" s="180">
        <v>288</v>
      </c>
      <c r="O70" s="180">
        <v>684</v>
      </c>
      <c r="P70" s="180">
        <v>324</v>
      </c>
      <c r="Q70" s="180">
        <v>360</v>
      </c>
      <c r="R70" s="180">
        <v>200</v>
      </c>
      <c r="S70" s="180">
        <v>470</v>
      </c>
      <c r="T70" s="180">
        <v>236</v>
      </c>
      <c r="U70" s="180">
        <v>234</v>
      </c>
      <c r="V70" s="180">
        <v>253</v>
      </c>
      <c r="W70" s="180">
        <v>602</v>
      </c>
      <c r="X70" s="180">
        <v>272</v>
      </c>
      <c r="Y70" s="180">
        <v>330</v>
      </c>
      <c r="Z70" s="180">
        <v>381</v>
      </c>
      <c r="AA70" s="180">
        <v>881</v>
      </c>
      <c r="AB70" s="180">
        <v>417</v>
      </c>
      <c r="AC70" s="180">
        <v>464</v>
      </c>
    </row>
    <row r="71" spans="1:29" x14ac:dyDescent="0.15">
      <c r="A71" s="16" t="s">
        <v>287</v>
      </c>
      <c r="B71" s="180">
        <v>1132</v>
      </c>
      <c r="C71" s="180">
        <v>3171</v>
      </c>
      <c r="D71" s="180">
        <v>1557</v>
      </c>
      <c r="E71" s="180">
        <v>1614</v>
      </c>
      <c r="F71" s="180">
        <v>515</v>
      </c>
      <c r="G71" s="180">
        <v>1137</v>
      </c>
      <c r="H71" s="180">
        <v>559</v>
      </c>
      <c r="I71" s="180">
        <v>578</v>
      </c>
      <c r="J71" s="180">
        <v>526</v>
      </c>
      <c r="K71" s="180">
        <v>988</v>
      </c>
      <c r="L71" s="180">
        <v>437</v>
      </c>
      <c r="M71" s="180">
        <v>551</v>
      </c>
      <c r="N71" s="180">
        <v>291</v>
      </c>
      <c r="O71" s="180">
        <v>682</v>
      </c>
      <c r="P71" s="180">
        <v>320</v>
      </c>
      <c r="Q71" s="180">
        <v>362</v>
      </c>
      <c r="R71" s="180">
        <v>205</v>
      </c>
      <c r="S71" s="180">
        <v>468</v>
      </c>
      <c r="T71" s="180">
        <v>235</v>
      </c>
      <c r="U71" s="180">
        <v>233</v>
      </c>
      <c r="V71" s="180">
        <v>251</v>
      </c>
      <c r="W71" s="180">
        <v>584</v>
      </c>
      <c r="X71" s="180">
        <v>265</v>
      </c>
      <c r="Y71" s="180">
        <v>319</v>
      </c>
      <c r="Z71" s="180">
        <v>381</v>
      </c>
      <c r="AA71" s="180">
        <v>877</v>
      </c>
      <c r="AB71" s="180">
        <v>415</v>
      </c>
      <c r="AC71" s="180">
        <v>462</v>
      </c>
    </row>
    <row r="72" spans="1:29" x14ac:dyDescent="0.15">
      <c r="A72" s="16" t="s">
        <v>290</v>
      </c>
      <c r="B72" s="180">
        <v>1129</v>
      </c>
      <c r="C72" s="180">
        <v>3138</v>
      </c>
      <c r="D72" s="180">
        <v>1538</v>
      </c>
      <c r="E72" s="180">
        <v>1600</v>
      </c>
      <c r="F72" s="180">
        <v>513</v>
      </c>
      <c r="G72" s="180">
        <v>1116</v>
      </c>
      <c r="H72" s="180">
        <v>551</v>
      </c>
      <c r="I72" s="180">
        <v>565</v>
      </c>
      <c r="J72" s="180">
        <v>510</v>
      </c>
      <c r="K72" s="180">
        <v>946</v>
      </c>
      <c r="L72" s="180">
        <v>417</v>
      </c>
      <c r="M72" s="180">
        <v>529</v>
      </c>
      <c r="N72" s="180">
        <v>308</v>
      </c>
      <c r="O72" s="180">
        <v>726</v>
      </c>
      <c r="P72" s="180">
        <v>344</v>
      </c>
      <c r="Q72" s="180">
        <v>382</v>
      </c>
      <c r="R72" s="180">
        <v>204</v>
      </c>
      <c r="S72" s="180">
        <v>458</v>
      </c>
      <c r="T72" s="180">
        <v>228</v>
      </c>
      <c r="U72" s="180">
        <v>230</v>
      </c>
      <c r="V72" s="180">
        <v>259</v>
      </c>
      <c r="W72" s="180">
        <v>598</v>
      </c>
      <c r="X72" s="180">
        <v>268</v>
      </c>
      <c r="Y72" s="180">
        <v>330</v>
      </c>
      <c r="Z72" s="180">
        <v>388</v>
      </c>
      <c r="AA72" s="180">
        <v>891</v>
      </c>
      <c r="AB72" s="180">
        <v>419</v>
      </c>
      <c r="AC72" s="180">
        <v>472</v>
      </c>
    </row>
    <row r="73" spans="1:29" x14ac:dyDescent="0.15">
      <c r="A73" s="16" t="s">
        <v>244</v>
      </c>
      <c r="B73" s="180">
        <v>1147</v>
      </c>
      <c r="C73" s="180">
        <v>3167</v>
      </c>
      <c r="D73" s="180">
        <v>1554</v>
      </c>
      <c r="E73" s="180">
        <v>1613</v>
      </c>
      <c r="F73" s="180">
        <v>507</v>
      </c>
      <c r="G73" s="180">
        <v>1112</v>
      </c>
      <c r="H73" s="180">
        <v>548</v>
      </c>
      <c r="I73" s="180">
        <v>564</v>
      </c>
      <c r="J73" s="180">
        <v>488</v>
      </c>
      <c r="K73" s="180">
        <v>915</v>
      </c>
      <c r="L73" s="180">
        <v>396</v>
      </c>
      <c r="M73" s="180">
        <v>519</v>
      </c>
      <c r="N73" s="180">
        <v>318</v>
      </c>
      <c r="O73" s="180">
        <v>754</v>
      </c>
      <c r="P73" s="180">
        <v>358</v>
      </c>
      <c r="Q73" s="180">
        <v>396</v>
      </c>
      <c r="R73" s="180">
        <v>202</v>
      </c>
      <c r="S73" s="180">
        <v>462</v>
      </c>
      <c r="T73" s="180">
        <v>229</v>
      </c>
      <c r="U73" s="180">
        <v>233</v>
      </c>
      <c r="V73" s="180">
        <v>259</v>
      </c>
      <c r="W73" s="180">
        <v>598</v>
      </c>
      <c r="X73" s="180">
        <v>266</v>
      </c>
      <c r="Y73" s="180">
        <v>332</v>
      </c>
      <c r="Z73" s="180">
        <v>392</v>
      </c>
      <c r="AA73" s="180">
        <v>891</v>
      </c>
      <c r="AB73" s="180">
        <v>414</v>
      </c>
      <c r="AC73" s="180">
        <v>477</v>
      </c>
    </row>
    <row r="74" spans="1:29" x14ac:dyDescent="0.15">
      <c r="A74" s="16" t="s">
        <v>293</v>
      </c>
      <c r="B74" s="180">
        <v>1133</v>
      </c>
      <c r="C74" s="180">
        <v>3059</v>
      </c>
      <c r="D74" s="180">
        <v>1497</v>
      </c>
      <c r="E74" s="180">
        <v>1562</v>
      </c>
      <c r="F74" s="180">
        <v>504</v>
      </c>
      <c r="G74" s="180">
        <v>1095</v>
      </c>
      <c r="H74" s="180">
        <v>539</v>
      </c>
      <c r="I74" s="180">
        <v>556</v>
      </c>
      <c r="J74" s="180">
        <v>474</v>
      </c>
      <c r="K74" s="180">
        <v>877</v>
      </c>
      <c r="L74" s="180">
        <v>387</v>
      </c>
      <c r="M74" s="180">
        <v>490</v>
      </c>
      <c r="N74" s="180">
        <v>319</v>
      </c>
      <c r="O74" s="180">
        <v>764</v>
      </c>
      <c r="P74" s="180">
        <v>361</v>
      </c>
      <c r="Q74" s="180">
        <v>403</v>
      </c>
      <c r="R74" s="180">
        <v>211</v>
      </c>
      <c r="S74" s="180">
        <v>467</v>
      </c>
      <c r="T74" s="180">
        <v>229</v>
      </c>
      <c r="U74" s="180">
        <v>238</v>
      </c>
      <c r="V74" s="180">
        <v>259</v>
      </c>
      <c r="W74" s="180">
        <v>590</v>
      </c>
      <c r="X74" s="180">
        <v>263</v>
      </c>
      <c r="Y74" s="180">
        <v>327</v>
      </c>
      <c r="Z74" s="180">
        <v>398</v>
      </c>
      <c r="AA74" s="180">
        <v>894</v>
      </c>
      <c r="AB74" s="180">
        <v>410</v>
      </c>
      <c r="AC74" s="180">
        <v>484</v>
      </c>
    </row>
    <row r="75" spans="1:29" x14ac:dyDescent="0.15">
      <c r="A75" s="16" t="s">
        <v>296</v>
      </c>
      <c r="B75" s="180">
        <v>1149</v>
      </c>
      <c r="C75" s="180">
        <v>3047</v>
      </c>
      <c r="D75" s="180">
        <v>1502</v>
      </c>
      <c r="E75" s="180">
        <v>1545</v>
      </c>
      <c r="F75" s="180">
        <v>509</v>
      </c>
      <c r="G75" s="180">
        <v>1098</v>
      </c>
      <c r="H75" s="180">
        <v>535</v>
      </c>
      <c r="I75" s="180">
        <v>563</v>
      </c>
      <c r="J75" s="180">
        <v>452</v>
      </c>
      <c r="K75" s="180">
        <v>830</v>
      </c>
      <c r="L75" s="180">
        <v>368</v>
      </c>
      <c r="M75" s="180">
        <v>462</v>
      </c>
      <c r="N75" s="180">
        <v>315</v>
      </c>
      <c r="O75" s="180">
        <v>748</v>
      </c>
      <c r="P75" s="180">
        <v>354</v>
      </c>
      <c r="Q75" s="180">
        <v>394</v>
      </c>
      <c r="R75" s="180">
        <v>217</v>
      </c>
      <c r="S75" s="180">
        <v>470</v>
      </c>
      <c r="T75" s="180">
        <v>225</v>
      </c>
      <c r="U75" s="180">
        <v>245</v>
      </c>
      <c r="V75" s="180">
        <v>257</v>
      </c>
      <c r="W75" s="180">
        <v>585</v>
      </c>
      <c r="X75" s="180">
        <v>259</v>
      </c>
      <c r="Y75" s="180">
        <v>326</v>
      </c>
      <c r="Z75" s="180">
        <v>404</v>
      </c>
      <c r="AA75" s="180">
        <v>905</v>
      </c>
      <c r="AB75" s="180">
        <v>414</v>
      </c>
      <c r="AC75" s="180">
        <v>491</v>
      </c>
    </row>
    <row r="76" spans="1:29" x14ac:dyDescent="0.15">
      <c r="A76" s="16" t="s">
        <v>710</v>
      </c>
      <c r="B76" s="180">
        <v>1157</v>
      </c>
      <c r="C76" s="180">
        <v>3035</v>
      </c>
      <c r="D76" s="180">
        <v>1484</v>
      </c>
      <c r="E76" s="180">
        <v>1551</v>
      </c>
      <c r="F76" s="180">
        <v>511</v>
      </c>
      <c r="G76" s="180">
        <v>1089</v>
      </c>
      <c r="H76" s="180">
        <v>529</v>
      </c>
      <c r="I76" s="180">
        <v>560</v>
      </c>
      <c r="J76" s="180">
        <v>438</v>
      </c>
      <c r="K76" s="180">
        <v>787</v>
      </c>
      <c r="L76" s="180">
        <v>344</v>
      </c>
      <c r="M76" s="180">
        <v>443</v>
      </c>
      <c r="N76" s="180">
        <v>320</v>
      </c>
      <c r="O76" s="180">
        <v>744</v>
      </c>
      <c r="P76" s="180">
        <v>351</v>
      </c>
      <c r="Q76" s="180">
        <v>393</v>
      </c>
      <c r="R76" s="180">
        <v>212</v>
      </c>
      <c r="S76" s="180">
        <v>458</v>
      </c>
      <c r="T76" s="180">
        <v>219</v>
      </c>
      <c r="U76" s="180">
        <v>239</v>
      </c>
      <c r="V76" s="180">
        <v>254</v>
      </c>
      <c r="W76" s="180">
        <v>562</v>
      </c>
      <c r="X76" s="180">
        <v>252</v>
      </c>
      <c r="Y76" s="180">
        <v>310</v>
      </c>
      <c r="Z76" s="180">
        <v>403</v>
      </c>
      <c r="AA76" s="180">
        <v>904</v>
      </c>
      <c r="AB76" s="180">
        <v>416</v>
      </c>
      <c r="AC76" s="180">
        <v>488</v>
      </c>
    </row>
    <row r="77" spans="1:29" x14ac:dyDescent="0.15">
      <c r="A77" s="16" t="s">
        <v>714</v>
      </c>
      <c r="B77" s="20">
        <v>1152</v>
      </c>
      <c r="C77" s="20">
        <v>2987</v>
      </c>
      <c r="D77" s="20">
        <v>1454</v>
      </c>
      <c r="E77" s="20">
        <v>1533</v>
      </c>
      <c r="F77" s="20">
        <v>509</v>
      </c>
      <c r="G77" s="20">
        <v>1096</v>
      </c>
      <c r="H77" s="20">
        <v>536</v>
      </c>
      <c r="I77" s="20">
        <v>560</v>
      </c>
      <c r="J77" s="20">
        <v>423</v>
      </c>
      <c r="K77" s="20">
        <v>756</v>
      </c>
      <c r="L77" s="20">
        <v>333</v>
      </c>
      <c r="M77" s="20">
        <v>423</v>
      </c>
      <c r="N77" s="20">
        <v>313</v>
      </c>
      <c r="O77" s="20">
        <v>719</v>
      </c>
      <c r="P77" s="20">
        <v>340</v>
      </c>
      <c r="Q77" s="20">
        <v>379</v>
      </c>
      <c r="R77" s="20">
        <v>216</v>
      </c>
      <c r="S77" s="20">
        <v>455</v>
      </c>
      <c r="T77" s="20">
        <v>216</v>
      </c>
      <c r="U77" s="20">
        <v>239</v>
      </c>
      <c r="V77" s="20">
        <v>250</v>
      </c>
      <c r="W77" s="20">
        <v>565</v>
      </c>
      <c r="X77" s="20">
        <v>251</v>
      </c>
      <c r="Y77" s="20">
        <v>314</v>
      </c>
      <c r="Z77" s="20">
        <v>404</v>
      </c>
      <c r="AA77" s="20">
        <v>892</v>
      </c>
      <c r="AB77" s="20">
        <v>406</v>
      </c>
      <c r="AC77" s="20">
        <v>486</v>
      </c>
    </row>
    <row r="78" spans="1:29" s="181" customFormat="1" x14ac:dyDescent="0.15">
      <c r="A78" s="16" t="s">
        <v>760</v>
      </c>
      <c r="B78" s="20">
        <v>1203</v>
      </c>
      <c r="C78" s="20">
        <v>2980</v>
      </c>
      <c r="D78" s="20">
        <v>1454</v>
      </c>
      <c r="E78" s="20">
        <v>1526</v>
      </c>
      <c r="F78" s="20">
        <v>520</v>
      </c>
      <c r="G78" s="20">
        <v>1058</v>
      </c>
      <c r="H78" s="20">
        <v>514</v>
      </c>
      <c r="I78" s="20">
        <v>544</v>
      </c>
      <c r="J78" s="20">
        <v>425</v>
      </c>
      <c r="K78" s="20">
        <v>744</v>
      </c>
      <c r="L78" s="20">
        <v>313</v>
      </c>
      <c r="M78" s="20">
        <v>431</v>
      </c>
      <c r="N78" s="20">
        <v>317</v>
      </c>
      <c r="O78" s="20">
        <v>709</v>
      </c>
      <c r="P78" s="20">
        <v>330</v>
      </c>
      <c r="Q78" s="20">
        <v>379</v>
      </c>
      <c r="R78" s="20">
        <v>214</v>
      </c>
      <c r="S78" s="20">
        <v>444</v>
      </c>
      <c r="T78" s="20">
        <v>207</v>
      </c>
      <c r="U78" s="20">
        <v>237</v>
      </c>
      <c r="V78" s="20">
        <v>252</v>
      </c>
      <c r="W78" s="20">
        <v>568</v>
      </c>
      <c r="X78" s="20">
        <v>253</v>
      </c>
      <c r="Y78" s="20">
        <v>315</v>
      </c>
      <c r="Z78" s="20">
        <v>373</v>
      </c>
      <c r="AA78" s="20">
        <v>804</v>
      </c>
      <c r="AB78" s="20">
        <v>370</v>
      </c>
      <c r="AC78" s="20">
        <v>434</v>
      </c>
    </row>
    <row r="79" spans="1:29" x14ac:dyDescent="0.15">
      <c r="A79" s="182"/>
      <c r="B79" s="174"/>
      <c r="C79" s="174"/>
      <c r="D79" s="174"/>
      <c r="E79" s="174"/>
      <c r="F79" s="174"/>
      <c r="G79" s="174"/>
      <c r="H79" s="174"/>
      <c r="I79" s="174"/>
      <c r="J79" s="174"/>
      <c r="K79" s="174"/>
      <c r="L79" s="174"/>
      <c r="M79" s="174"/>
      <c r="N79" s="174"/>
      <c r="O79" s="174"/>
      <c r="P79" s="174"/>
      <c r="Q79" s="174"/>
      <c r="R79" s="174"/>
      <c r="S79" s="174"/>
      <c r="T79" s="174"/>
      <c r="U79" s="174"/>
      <c r="V79" s="174"/>
      <c r="W79" s="174"/>
      <c r="X79" s="174"/>
      <c r="Y79" s="174"/>
      <c r="Z79" s="174"/>
      <c r="AA79" s="174"/>
      <c r="AB79" s="174"/>
      <c r="AC79" s="174"/>
    </row>
    <row r="80" spans="1:29" x14ac:dyDescent="0.15">
      <c r="A80" s="413" t="s">
        <v>301</v>
      </c>
      <c r="B80" s="415" t="s">
        <v>356</v>
      </c>
      <c r="C80" s="416"/>
      <c r="D80" s="416"/>
      <c r="E80" s="417"/>
      <c r="F80" s="415" t="s">
        <v>344</v>
      </c>
      <c r="G80" s="416"/>
      <c r="H80" s="416"/>
      <c r="I80" s="417"/>
      <c r="J80" s="174"/>
      <c r="K80" s="174"/>
      <c r="L80" s="174"/>
      <c r="M80" s="174"/>
      <c r="N80" s="174"/>
      <c r="O80" s="174"/>
      <c r="P80" s="174"/>
      <c r="Q80" s="174"/>
      <c r="R80" s="174"/>
      <c r="S80" s="174"/>
      <c r="T80" s="174"/>
      <c r="U80" s="174"/>
      <c r="V80" s="174"/>
      <c r="W80" s="174"/>
      <c r="X80" s="174"/>
      <c r="Y80" s="174"/>
      <c r="Z80" s="174"/>
      <c r="AA80" s="174"/>
      <c r="AB80" s="174"/>
      <c r="AC80" s="174"/>
    </row>
    <row r="81" spans="1:29" x14ac:dyDescent="0.15">
      <c r="A81" s="414"/>
      <c r="B81" s="183" t="s">
        <v>320</v>
      </c>
      <c r="C81" s="177" t="s">
        <v>202</v>
      </c>
      <c r="D81" s="177" t="s">
        <v>195</v>
      </c>
      <c r="E81" s="177" t="s">
        <v>321</v>
      </c>
      <c r="F81" s="177" t="s">
        <v>320</v>
      </c>
      <c r="G81" s="177" t="s">
        <v>202</v>
      </c>
      <c r="H81" s="177" t="s">
        <v>195</v>
      </c>
      <c r="I81" s="177" t="s">
        <v>321</v>
      </c>
      <c r="J81" s="174"/>
      <c r="K81" s="174"/>
      <c r="L81" s="174"/>
      <c r="M81" s="174"/>
      <c r="N81" s="174"/>
      <c r="O81" s="174"/>
      <c r="P81" s="174"/>
      <c r="Q81" s="174"/>
      <c r="R81" s="174"/>
      <c r="S81" s="174"/>
      <c r="T81" s="174"/>
      <c r="U81" s="174"/>
      <c r="V81" s="174"/>
      <c r="W81" s="174"/>
      <c r="X81" s="174"/>
      <c r="Y81" s="174"/>
      <c r="Z81" s="174"/>
      <c r="AA81" s="174"/>
      <c r="AB81" s="174"/>
      <c r="AC81" s="174"/>
    </row>
    <row r="82" spans="1:29" hidden="1" x14ac:dyDescent="0.15">
      <c r="A82" s="178" t="s">
        <v>322</v>
      </c>
      <c r="B82" s="184">
        <f t="shared" ref="B82:E89" si="0">J43+N43+R43+V43+Z43</f>
        <v>1756</v>
      </c>
      <c r="C82" s="179">
        <f t="shared" si="0"/>
        <v>5552</v>
      </c>
      <c r="D82" s="179">
        <f t="shared" si="0"/>
        <v>2709</v>
      </c>
      <c r="E82" s="179">
        <f t="shared" si="0"/>
        <v>2843</v>
      </c>
      <c r="F82" s="179">
        <f t="shared" ref="F82:G89" si="1">B82+B43+F43+B4+F4+J4+N4+R4+V4+Z4</f>
        <v>7956</v>
      </c>
      <c r="G82" s="179">
        <f t="shared" si="1"/>
        <v>26155</v>
      </c>
      <c r="H82" s="179">
        <f t="shared" ref="H82:I89" si="2">D82+H43+D43+D4+H4+L4+P4+T4+X4+AB4</f>
        <v>12734</v>
      </c>
      <c r="I82" s="179">
        <f t="shared" si="2"/>
        <v>13421</v>
      </c>
      <c r="J82" s="174"/>
      <c r="K82" s="174"/>
      <c r="L82" s="174"/>
      <c r="M82" s="174"/>
      <c r="N82" s="174"/>
      <c r="O82" s="174"/>
      <c r="P82" s="174"/>
      <c r="Q82" s="174"/>
      <c r="R82" s="174"/>
      <c r="S82" s="174"/>
      <c r="T82" s="174"/>
      <c r="U82" s="174"/>
      <c r="V82" s="174"/>
      <c r="W82" s="174"/>
      <c r="X82" s="174"/>
      <c r="Y82" s="174"/>
      <c r="Z82" s="174"/>
      <c r="AA82" s="174"/>
      <c r="AB82" s="174"/>
      <c r="AC82" s="174"/>
    </row>
    <row r="83" spans="1:29" hidden="1" x14ac:dyDescent="0.15">
      <c r="A83" s="178" t="s">
        <v>324</v>
      </c>
      <c r="B83" s="184">
        <f t="shared" si="0"/>
        <v>1754</v>
      </c>
      <c r="C83" s="179">
        <f t="shared" si="0"/>
        <v>5380</v>
      </c>
      <c r="D83" s="179">
        <f t="shared" si="0"/>
        <v>2632</v>
      </c>
      <c r="E83" s="179">
        <f t="shared" si="0"/>
        <v>2748</v>
      </c>
      <c r="F83" s="179">
        <f t="shared" si="1"/>
        <v>8085</v>
      </c>
      <c r="G83" s="179">
        <f t="shared" si="1"/>
        <v>26250</v>
      </c>
      <c r="H83" s="179">
        <f t="shared" si="2"/>
        <v>12806</v>
      </c>
      <c r="I83" s="179">
        <f t="shared" si="2"/>
        <v>13444</v>
      </c>
      <c r="J83" s="174"/>
      <c r="K83" s="174"/>
      <c r="L83" s="174"/>
      <c r="M83" s="174"/>
      <c r="N83" s="174"/>
      <c r="O83" s="174"/>
      <c r="P83" s="174"/>
      <c r="Q83" s="174"/>
      <c r="R83" s="174"/>
      <c r="S83" s="174"/>
      <c r="T83" s="174"/>
      <c r="U83" s="174"/>
      <c r="V83" s="174"/>
      <c r="W83" s="174"/>
      <c r="X83" s="174"/>
      <c r="Y83" s="174"/>
      <c r="Z83" s="174"/>
      <c r="AA83" s="174"/>
      <c r="AB83" s="174"/>
      <c r="AC83" s="174"/>
    </row>
    <row r="84" spans="1:29" hidden="1" x14ac:dyDescent="0.15">
      <c r="A84" s="178" t="s">
        <v>328</v>
      </c>
      <c r="B84" s="184">
        <f t="shared" si="0"/>
        <v>1740</v>
      </c>
      <c r="C84" s="179">
        <f t="shared" si="0"/>
        <v>5190</v>
      </c>
      <c r="D84" s="179">
        <f t="shared" si="0"/>
        <v>2565</v>
      </c>
      <c r="E84" s="179">
        <f t="shared" si="0"/>
        <v>2625</v>
      </c>
      <c r="F84" s="179">
        <f t="shared" si="1"/>
        <v>8137</v>
      </c>
      <c r="G84" s="179">
        <f t="shared" si="1"/>
        <v>26145</v>
      </c>
      <c r="H84" s="179">
        <f t="shared" si="2"/>
        <v>12738</v>
      </c>
      <c r="I84" s="179">
        <f t="shared" si="2"/>
        <v>13407</v>
      </c>
      <c r="J84" s="174"/>
      <c r="K84" s="174"/>
      <c r="L84" s="174"/>
      <c r="M84" s="174"/>
      <c r="N84" s="174"/>
      <c r="O84" s="174"/>
      <c r="P84" s="174"/>
      <c r="Q84" s="174"/>
      <c r="R84" s="174"/>
      <c r="S84" s="174"/>
      <c r="T84" s="174"/>
      <c r="U84" s="174"/>
      <c r="V84" s="174"/>
      <c r="W84" s="174"/>
      <c r="X84" s="174"/>
      <c r="Y84" s="174"/>
      <c r="Z84" s="174"/>
      <c r="AA84" s="174"/>
      <c r="AB84" s="174"/>
      <c r="AC84" s="174"/>
    </row>
    <row r="85" spans="1:29" hidden="1" x14ac:dyDescent="0.15">
      <c r="A85" s="178" t="s">
        <v>42</v>
      </c>
      <c r="B85" s="184">
        <f t="shared" si="0"/>
        <v>1738</v>
      </c>
      <c r="C85" s="179">
        <f t="shared" si="0"/>
        <v>5054</v>
      </c>
      <c r="D85" s="179">
        <f t="shared" si="0"/>
        <v>2472</v>
      </c>
      <c r="E85" s="179">
        <f t="shared" si="0"/>
        <v>2582</v>
      </c>
      <c r="F85" s="179">
        <f t="shared" si="1"/>
        <v>8192</v>
      </c>
      <c r="G85" s="179">
        <f t="shared" si="1"/>
        <v>25998</v>
      </c>
      <c r="H85" s="179">
        <f t="shared" si="2"/>
        <v>12652</v>
      </c>
      <c r="I85" s="179">
        <f t="shared" si="2"/>
        <v>13346</v>
      </c>
      <c r="J85" s="174"/>
      <c r="K85" s="174"/>
      <c r="L85" s="174"/>
      <c r="M85" s="174"/>
      <c r="N85" s="174"/>
      <c r="O85" s="174"/>
      <c r="P85" s="174"/>
      <c r="Q85" s="174"/>
      <c r="R85" s="174"/>
      <c r="S85" s="174"/>
      <c r="T85" s="174"/>
      <c r="U85" s="174"/>
      <c r="V85" s="174"/>
      <c r="W85" s="174"/>
      <c r="X85" s="174"/>
      <c r="Y85" s="174"/>
      <c r="Z85" s="174"/>
      <c r="AA85" s="174"/>
      <c r="AB85" s="174"/>
      <c r="AC85" s="174"/>
    </row>
    <row r="86" spans="1:29" hidden="1" x14ac:dyDescent="0.15">
      <c r="A86" s="178" t="s">
        <v>330</v>
      </c>
      <c r="B86" s="184">
        <f t="shared" si="0"/>
        <v>1784</v>
      </c>
      <c r="C86" s="179">
        <f t="shared" si="0"/>
        <v>5061</v>
      </c>
      <c r="D86" s="179">
        <f t="shared" si="0"/>
        <v>2474</v>
      </c>
      <c r="E86" s="179">
        <f t="shared" si="0"/>
        <v>2587</v>
      </c>
      <c r="F86" s="179">
        <f t="shared" si="1"/>
        <v>8370</v>
      </c>
      <c r="G86" s="179">
        <f t="shared" si="1"/>
        <v>26062</v>
      </c>
      <c r="H86" s="179">
        <f t="shared" si="2"/>
        <v>12690</v>
      </c>
      <c r="I86" s="179">
        <f t="shared" si="2"/>
        <v>13372</v>
      </c>
      <c r="J86" s="174"/>
      <c r="K86" s="174"/>
      <c r="L86" s="174"/>
      <c r="M86" s="174"/>
      <c r="N86" s="174"/>
      <c r="O86" s="174"/>
      <c r="P86" s="174"/>
      <c r="Q86" s="174"/>
      <c r="R86" s="174"/>
      <c r="S86" s="174"/>
      <c r="T86" s="174"/>
      <c r="U86" s="174"/>
      <c r="V86" s="174"/>
      <c r="W86" s="174"/>
      <c r="X86" s="174"/>
      <c r="Y86" s="174"/>
      <c r="Z86" s="174"/>
      <c r="AA86" s="174"/>
      <c r="AB86" s="174"/>
      <c r="AC86" s="174"/>
    </row>
    <row r="87" spans="1:29" hidden="1" x14ac:dyDescent="0.15">
      <c r="A87" s="178" t="s">
        <v>332</v>
      </c>
      <c r="B87" s="184">
        <f t="shared" si="0"/>
        <v>1826</v>
      </c>
      <c r="C87" s="179">
        <f t="shared" si="0"/>
        <v>5080</v>
      </c>
      <c r="D87" s="179">
        <f t="shared" si="0"/>
        <v>2514</v>
      </c>
      <c r="E87" s="179">
        <f t="shared" si="0"/>
        <v>2566</v>
      </c>
      <c r="F87" s="179">
        <f t="shared" si="1"/>
        <v>8527</v>
      </c>
      <c r="G87" s="179">
        <f t="shared" si="1"/>
        <v>26109</v>
      </c>
      <c r="H87" s="179">
        <f t="shared" si="2"/>
        <v>12749</v>
      </c>
      <c r="I87" s="179">
        <f t="shared" si="2"/>
        <v>13360</v>
      </c>
      <c r="J87" s="174"/>
      <c r="K87" s="174"/>
      <c r="L87" s="174"/>
      <c r="M87" s="174"/>
      <c r="N87" s="174"/>
      <c r="O87" s="174"/>
      <c r="P87" s="174"/>
      <c r="Q87" s="174"/>
      <c r="R87" s="174"/>
      <c r="S87" s="174"/>
      <c r="T87" s="174"/>
      <c r="U87" s="174"/>
      <c r="V87" s="174"/>
      <c r="W87" s="174"/>
      <c r="X87" s="174"/>
      <c r="Y87" s="174"/>
      <c r="Z87" s="174"/>
      <c r="AA87" s="174"/>
      <c r="AB87" s="174"/>
      <c r="AC87" s="174"/>
    </row>
    <row r="88" spans="1:29" hidden="1" x14ac:dyDescent="0.15">
      <c r="A88" s="178" t="s">
        <v>253</v>
      </c>
      <c r="B88" s="184">
        <f t="shared" si="0"/>
        <v>1815</v>
      </c>
      <c r="C88" s="179">
        <f t="shared" si="0"/>
        <v>4956</v>
      </c>
      <c r="D88" s="179">
        <f t="shared" si="0"/>
        <v>2440</v>
      </c>
      <c r="E88" s="179">
        <f t="shared" si="0"/>
        <v>2516</v>
      </c>
      <c r="F88" s="179">
        <f t="shared" si="1"/>
        <v>8640</v>
      </c>
      <c r="G88" s="179">
        <f t="shared" si="1"/>
        <v>26050</v>
      </c>
      <c r="H88" s="179">
        <f t="shared" si="2"/>
        <v>12720</v>
      </c>
      <c r="I88" s="179">
        <f t="shared" si="2"/>
        <v>13330</v>
      </c>
      <c r="J88" s="174"/>
      <c r="K88" s="174"/>
      <c r="L88" s="174"/>
      <c r="M88" s="174"/>
      <c r="N88" s="174"/>
      <c r="O88" s="174"/>
      <c r="P88" s="174"/>
      <c r="Q88" s="174"/>
      <c r="R88" s="174"/>
      <c r="S88" s="174"/>
      <c r="T88" s="174"/>
      <c r="U88" s="174"/>
      <c r="V88" s="174"/>
      <c r="W88" s="174"/>
      <c r="X88" s="174"/>
      <c r="Y88" s="174"/>
      <c r="Z88" s="174"/>
      <c r="AA88" s="174"/>
      <c r="AB88" s="174"/>
      <c r="AC88" s="174"/>
    </row>
    <row r="89" spans="1:29" hidden="1" x14ac:dyDescent="0.15">
      <c r="A89" s="178" t="s">
        <v>335</v>
      </c>
      <c r="B89" s="184">
        <f t="shared" si="0"/>
        <v>1850</v>
      </c>
      <c r="C89" s="179">
        <f t="shared" si="0"/>
        <v>4938</v>
      </c>
      <c r="D89" s="179">
        <f t="shared" si="0"/>
        <v>2433</v>
      </c>
      <c r="E89" s="179">
        <f t="shared" si="0"/>
        <v>2505</v>
      </c>
      <c r="F89" s="179">
        <f t="shared" si="1"/>
        <v>8793</v>
      </c>
      <c r="G89" s="179">
        <f t="shared" si="1"/>
        <v>26113</v>
      </c>
      <c r="H89" s="179">
        <f t="shared" si="2"/>
        <v>12777</v>
      </c>
      <c r="I89" s="179">
        <f t="shared" si="2"/>
        <v>13336</v>
      </c>
      <c r="J89" s="174"/>
      <c r="K89" s="174"/>
      <c r="L89" s="174"/>
      <c r="M89" s="174"/>
      <c r="N89" s="174"/>
      <c r="O89" s="174"/>
      <c r="P89" s="174"/>
      <c r="Q89" s="174"/>
      <c r="R89" s="174"/>
      <c r="S89" s="174"/>
      <c r="T89" s="174"/>
      <c r="U89" s="174"/>
      <c r="V89" s="174"/>
      <c r="W89" s="174"/>
      <c r="X89" s="174"/>
      <c r="Y89" s="174"/>
      <c r="Z89" s="174"/>
      <c r="AA89" s="174"/>
      <c r="AB89" s="174"/>
      <c r="AC89" s="174"/>
    </row>
    <row r="90" spans="1:29" hidden="1" x14ac:dyDescent="0.15">
      <c r="A90" s="180" t="s">
        <v>9</v>
      </c>
      <c r="B90" s="180">
        <v>1796</v>
      </c>
      <c r="C90" s="180">
        <v>4728</v>
      </c>
      <c r="D90" s="180">
        <v>2317</v>
      </c>
      <c r="E90" s="180">
        <v>2411</v>
      </c>
      <c r="F90" s="180">
        <v>8855</v>
      </c>
      <c r="G90" s="180">
        <v>25898</v>
      </c>
      <c r="H90" s="180">
        <v>12699</v>
      </c>
      <c r="I90" s="180">
        <v>13199</v>
      </c>
      <c r="J90" s="174"/>
      <c r="K90" s="174"/>
      <c r="L90" s="174"/>
      <c r="M90" s="174"/>
      <c r="N90" s="174"/>
      <c r="O90" s="174"/>
      <c r="P90" s="174"/>
      <c r="Q90" s="174"/>
      <c r="R90" s="174"/>
      <c r="S90" s="174"/>
      <c r="T90" s="174"/>
      <c r="U90" s="174"/>
      <c r="V90" s="174"/>
      <c r="W90" s="174"/>
      <c r="X90" s="174"/>
      <c r="Y90" s="174"/>
      <c r="Z90" s="174"/>
      <c r="AA90" s="174"/>
      <c r="AB90" s="174"/>
      <c r="AC90" s="174"/>
    </row>
    <row r="91" spans="1:29" hidden="1" x14ac:dyDescent="0.15">
      <c r="A91" s="180" t="s">
        <v>265</v>
      </c>
      <c r="B91" s="180">
        <v>1749</v>
      </c>
      <c r="C91" s="180">
        <v>4582</v>
      </c>
      <c r="D91" s="180">
        <v>2203</v>
      </c>
      <c r="E91" s="180">
        <v>2379</v>
      </c>
      <c r="F91" s="180">
        <v>9023</v>
      </c>
      <c r="G91" s="180">
        <v>26013</v>
      </c>
      <c r="H91" s="180">
        <v>12654</v>
      </c>
      <c r="I91" s="180">
        <v>13359</v>
      </c>
      <c r="J91" s="174"/>
      <c r="K91" s="174"/>
      <c r="L91" s="174"/>
      <c r="M91" s="174"/>
      <c r="N91" s="174"/>
      <c r="O91" s="174"/>
      <c r="P91" s="174"/>
      <c r="Q91" s="174"/>
      <c r="R91" s="174"/>
      <c r="S91" s="174"/>
      <c r="T91" s="174"/>
      <c r="U91" s="174"/>
      <c r="V91" s="174"/>
      <c r="W91" s="174"/>
      <c r="X91" s="174"/>
      <c r="Y91" s="174"/>
      <c r="Z91" s="174"/>
      <c r="AA91" s="174"/>
      <c r="AB91" s="174"/>
      <c r="AC91" s="174"/>
    </row>
    <row r="92" spans="1:29" hidden="1" x14ac:dyDescent="0.15">
      <c r="A92" s="180" t="s">
        <v>266</v>
      </c>
      <c r="B92" s="180">
        <v>1738</v>
      </c>
      <c r="C92" s="180">
        <v>4458</v>
      </c>
      <c r="D92" s="180">
        <v>2138</v>
      </c>
      <c r="E92" s="180">
        <v>2320</v>
      </c>
      <c r="F92" s="180">
        <v>9145</v>
      </c>
      <c r="G92" s="180">
        <v>26095</v>
      </c>
      <c r="H92" s="180">
        <v>12777</v>
      </c>
      <c r="I92" s="180">
        <v>13318</v>
      </c>
      <c r="J92" s="174"/>
      <c r="K92" s="174"/>
      <c r="L92" s="174"/>
      <c r="M92" s="174"/>
      <c r="N92" s="174"/>
      <c r="O92" s="174"/>
      <c r="P92" s="174"/>
      <c r="Q92" s="174"/>
      <c r="R92" s="174"/>
      <c r="S92" s="174"/>
      <c r="T92" s="174"/>
      <c r="U92" s="174"/>
      <c r="V92" s="174"/>
      <c r="W92" s="174"/>
      <c r="X92" s="174"/>
      <c r="Y92" s="174"/>
      <c r="Z92" s="174"/>
      <c r="AA92" s="174"/>
      <c r="AB92" s="174"/>
      <c r="AC92" s="174"/>
    </row>
    <row r="93" spans="1:29" hidden="1" x14ac:dyDescent="0.15">
      <c r="A93" s="180" t="s">
        <v>268</v>
      </c>
      <c r="B93" s="180">
        <v>1775</v>
      </c>
      <c r="C93" s="180">
        <v>4443</v>
      </c>
      <c r="D93" s="180">
        <v>2149</v>
      </c>
      <c r="E93" s="180">
        <v>2294</v>
      </c>
      <c r="F93" s="180">
        <v>9368</v>
      </c>
      <c r="G93" s="180">
        <v>26317</v>
      </c>
      <c r="H93" s="180">
        <v>12903</v>
      </c>
      <c r="I93" s="180">
        <v>13414</v>
      </c>
      <c r="J93" s="174"/>
      <c r="K93" s="174"/>
      <c r="L93" s="174"/>
      <c r="M93" s="174"/>
      <c r="N93" s="174"/>
      <c r="O93" s="174"/>
      <c r="P93" s="174"/>
      <c r="Q93" s="174"/>
      <c r="R93" s="174"/>
      <c r="S93" s="174"/>
      <c r="T93" s="174"/>
      <c r="U93" s="174"/>
      <c r="V93" s="174"/>
      <c r="W93" s="174"/>
      <c r="X93" s="174"/>
      <c r="Y93" s="174"/>
      <c r="Z93" s="174"/>
      <c r="AA93" s="174"/>
      <c r="AB93" s="174"/>
      <c r="AC93" s="174"/>
    </row>
    <row r="94" spans="1:29" hidden="1" x14ac:dyDescent="0.15">
      <c r="A94" s="180" t="s">
        <v>239</v>
      </c>
      <c r="B94" s="180">
        <v>1791</v>
      </c>
      <c r="C94" s="180">
        <v>4430</v>
      </c>
      <c r="D94" s="180">
        <v>2136</v>
      </c>
      <c r="E94" s="180">
        <v>2294</v>
      </c>
      <c r="F94" s="180">
        <v>9471</v>
      </c>
      <c r="G94" s="180">
        <v>26365</v>
      </c>
      <c r="H94" s="180">
        <v>12891</v>
      </c>
      <c r="I94" s="180">
        <v>13474</v>
      </c>
      <c r="J94" s="174"/>
      <c r="K94" s="174"/>
      <c r="L94" s="174"/>
      <c r="M94" s="174"/>
      <c r="N94" s="174"/>
      <c r="O94" s="174"/>
      <c r="P94" s="174"/>
      <c r="Q94" s="174"/>
      <c r="R94" s="174"/>
      <c r="S94" s="174"/>
      <c r="T94" s="174"/>
      <c r="U94" s="174"/>
      <c r="V94" s="174"/>
      <c r="W94" s="174"/>
      <c r="X94" s="174"/>
      <c r="Y94" s="174"/>
      <c r="Z94" s="174"/>
      <c r="AA94" s="174"/>
      <c r="AB94" s="174"/>
      <c r="AC94" s="174"/>
    </row>
    <row r="95" spans="1:29" hidden="1" x14ac:dyDescent="0.15">
      <c r="A95" s="16" t="s">
        <v>106</v>
      </c>
      <c r="B95" s="180">
        <v>1732</v>
      </c>
      <c r="C95" s="180">
        <v>4247</v>
      </c>
      <c r="D95" s="180">
        <v>2020</v>
      </c>
      <c r="E95" s="180">
        <v>2227</v>
      </c>
      <c r="F95" s="180">
        <v>9524</v>
      </c>
      <c r="G95" s="180">
        <v>26190</v>
      </c>
      <c r="H95" s="180">
        <v>12789</v>
      </c>
      <c r="I95" s="180">
        <v>13401</v>
      </c>
      <c r="J95" s="174"/>
      <c r="K95" s="174"/>
      <c r="L95" s="174"/>
      <c r="M95" s="174"/>
      <c r="N95" s="174"/>
      <c r="O95" s="174"/>
      <c r="P95" s="174"/>
      <c r="Q95" s="174"/>
      <c r="R95" s="174"/>
      <c r="S95" s="174"/>
      <c r="T95" s="174"/>
      <c r="U95" s="174"/>
      <c r="V95" s="174"/>
      <c r="W95" s="174"/>
      <c r="X95" s="174"/>
      <c r="Y95" s="174"/>
      <c r="Z95" s="174"/>
      <c r="AA95" s="174"/>
      <c r="AB95" s="174"/>
      <c r="AC95" s="174"/>
    </row>
    <row r="96" spans="1:29" hidden="1" x14ac:dyDescent="0.15">
      <c r="A96" s="16" t="s">
        <v>269</v>
      </c>
      <c r="B96" s="180">
        <v>1803</v>
      </c>
      <c r="C96" s="180">
        <v>4386</v>
      </c>
      <c r="D96" s="180">
        <v>2094</v>
      </c>
      <c r="E96" s="180">
        <v>2292</v>
      </c>
      <c r="F96" s="180">
        <v>9655</v>
      </c>
      <c r="G96" s="180">
        <v>26185</v>
      </c>
      <c r="H96" s="180">
        <v>12807</v>
      </c>
      <c r="I96" s="180">
        <v>13378</v>
      </c>
      <c r="J96" s="174"/>
      <c r="K96" s="174"/>
      <c r="L96" s="174"/>
      <c r="M96" s="174"/>
      <c r="N96" s="174"/>
      <c r="O96" s="174"/>
      <c r="P96" s="174"/>
      <c r="Q96" s="174"/>
      <c r="R96" s="174"/>
      <c r="S96" s="174"/>
      <c r="T96" s="174"/>
      <c r="U96" s="174"/>
      <c r="V96" s="174"/>
      <c r="W96" s="174"/>
      <c r="X96" s="174"/>
      <c r="Y96" s="174"/>
      <c r="Z96" s="174"/>
      <c r="AA96" s="174"/>
      <c r="AB96" s="174"/>
      <c r="AC96" s="174"/>
    </row>
    <row r="97" spans="1:28" hidden="1" x14ac:dyDescent="0.15">
      <c r="A97" s="16" t="s">
        <v>338</v>
      </c>
      <c r="B97" s="180">
        <v>1855</v>
      </c>
      <c r="C97" s="180">
        <v>4509</v>
      </c>
      <c r="D97" s="180">
        <v>2136</v>
      </c>
      <c r="E97" s="180">
        <v>2373</v>
      </c>
      <c r="F97" s="180">
        <v>9813</v>
      </c>
      <c r="G97" s="180">
        <v>26267</v>
      </c>
      <c r="H97" s="180">
        <v>12824</v>
      </c>
      <c r="I97" s="180">
        <v>13443</v>
      </c>
      <c r="J97" s="174"/>
      <c r="K97" s="174"/>
      <c r="L97" s="174"/>
      <c r="M97" s="174"/>
      <c r="N97" s="174"/>
      <c r="O97" s="174"/>
      <c r="P97" s="174"/>
      <c r="Q97" s="174"/>
      <c r="R97" s="174"/>
      <c r="S97" s="174"/>
      <c r="T97" s="174"/>
      <c r="U97" s="174"/>
      <c r="V97" s="174"/>
      <c r="W97" s="174"/>
      <c r="X97" s="174"/>
      <c r="Y97" s="174"/>
      <c r="Z97" s="174"/>
      <c r="AA97" s="174"/>
      <c r="AB97" s="174"/>
    </row>
    <row r="98" spans="1:28" x14ac:dyDescent="0.15">
      <c r="A98" s="16" t="s">
        <v>339</v>
      </c>
      <c r="B98" s="180">
        <v>1851</v>
      </c>
      <c r="C98" s="180">
        <v>4446</v>
      </c>
      <c r="D98" s="180">
        <v>2081</v>
      </c>
      <c r="E98" s="180">
        <v>2365</v>
      </c>
      <c r="F98" s="180">
        <v>9935</v>
      </c>
      <c r="G98" s="180">
        <v>26211</v>
      </c>
      <c r="H98" s="180">
        <v>12767</v>
      </c>
      <c r="I98" s="180">
        <v>13444</v>
      </c>
      <c r="J98" s="174"/>
      <c r="K98" s="174"/>
      <c r="L98" s="174"/>
      <c r="M98" s="174"/>
      <c r="N98" s="174"/>
      <c r="O98" s="174"/>
      <c r="P98" s="174"/>
      <c r="Q98" s="174"/>
      <c r="R98" s="174"/>
      <c r="S98" s="174"/>
      <c r="T98" s="174"/>
      <c r="U98" s="174"/>
      <c r="V98" s="174"/>
      <c r="W98" s="174"/>
      <c r="X98" s="174"/>
      <c r="Y98" s="174"/>
      <c r="Z98" s="174"/>
      <c r="AA98" s="174"/>
      <c r="AB98" s="174"/>
    </row>
    <row r="99" spans="1:28" x14ac:dyDescent="0.15">
      <c r="A99" s="16" t="s">
        <v>196</v>
      </c>
      <c r="B99" s="180">
        <v>1826</v>
      </c>
      <c r="C99" s="180">
        <v>4382</v>
      </c>
      <c r="D99" s="180">
        <v>2054</v>
      </c>
      <c r="E99" s="180">
        <v>2328</v>
      </c>
      <c r="F99" s="180">
        <v>9980</v>
      </c>
      <c r="G99" s="180">
        <v>26055</v>
      </c>
      <c r="H99" s="180">
        <v>12669</v>
      </c>
      <c r="I99" s="180">
        <v>13386</v>
      </c>
      <c r="J99" s="174"/>
      <c r="K99" s="174"/>
      <c r="L99" s="174"/>
      <c r="M99" s="174"/>
      <c r="N99" s="174"/>
      <c r="O99" s="174"/>
      <c r="P99" s="174"/>
      <c r="Q99" s="174"/>
      <c r="R99" s="174"/>
      <c r="S99" s="174"/>
      <c r="T99" s="174"/>
      <c r="U99" s="174"/>
      <c r="V99" s="174"/>
      <c r="W99" s="174"/>
      <c r="X99" s="174"/>
      <c r="Y99" s="174"/>
      <c r="Z99" s="174"/>
      <c r="AA99" s="174"/>
      <c r="AB99" s="174"/>
    </row>
    <row r="100" spans="1:28" x14ac:dyDescent="0.15">
      <c r="A100" s="16" t="s">
        <v>357</v>
      </c>
      <c r="B100" s="180">
        <v>1797</v>
      </c>
      <c r="C100" s="180">
        <v>4296</v>
      </c>
      <c r="D100" s="180">
        <v>2012</v>
      </c>
      <c r="E100" s="180">
        <v>2284</v>
      </c>
      <c r="F100" s="180">
        <v>10065</v>
      </c>
      <c r="G100" s="180">
        <v>25927</v>
      </c>
      <c r="H100" s="180">
        <v>12602</v>
      </c>
      <c r="I100" s="180">
        <v>13325</v>
      </c>
      <c r="J100" s="174"/>
      <c r="K100" s="174"/>
      <c r="L100" s="174"/>
      <c r="M100" s="174"/>
      <c r="N100" s="174"/>
      <c r="O100" s="174"/>
      <c r="P100" s="174"/>
      <c r="Q100" s="174"/>
      <c r="R100" s="174"/>
      <c r="S100" s="174"/>
      <c r="T100" s="174"/>
      <c r="U100" s="174"/>
      <c r="V100" s="174"/>
      <c r="W100" s="174"/>
      <c r="X100" s="174"/>
      <c r="Y100" s="174"/>
      <c r="Z100" s="174"/>
      <c r="AA100" s="174"/>
      <c r="AB100" s="174"/>
    </row>
    <row r="101" spans="1:28" x14ac:dyDescent="0.15">
      <c r="A101" s="16" t="s">
        <v>359</v>
      </c>
      <c r="B101" s="180">
        <v>1806</v>
      </c>
      <c r="C101" s="180">
        <v>4266</v>
      </c>
      <c r="D101" s="180">
        <v>2005</v>
      </c>
      <c r="E101" s="180">
        <v>2261</v>
      </c>
      <c r="F101" s="180">
        <v>10148</v>
      </c>
      <c r="G101" s="180">
        <v>25822</v>
      </c>
      <c r="H101" s="180">
        <v>12557</v>
      </c>
      <c r="I101" s="180">
        <v>13265</v>
      </c>
      <c r="J101" s="174"/>
      <c r="K101" s="174"/>
      <c r="L101" s="174"/>
      <c r="M101" s="174"/>
      <c r="N101" s="174"/>
      <c r="O101" s="174"/>
      <c r="P101" s="174"/>
      <c r="Q101" s="174"/>
      <c r="R101" s="174"/>
      <c r="S101" s="174"/>
      <c r="T101" s="174"/>
      <c r="U101" s="174"/>
      <c r="V101" s="174"/>
      <c r="W101" s="174"/>
      <c r="X101" s="174"/>
      <c r="Y101" s="174"/>
      <c r="Z101" s="174"/>
      <c r="AA101" s="174"/>
      <c r="AB101" s="174"/>
    </row>
    <row r="102" spans="1:28" x14ac:dyDescent="0.15">
      <c r="A102" s="16" t="s">
        <v>80</v>
      </c>
      <c r="B102" s="180">
        <v>1788</v>
      </c>
      <c r="C102" s="180">
        <v>4164</v>
      </c>
      <c r="D102" s="180">
        <v>1950</v>
      </c>
      <c r="E102" s="180">
        <v>2214</v>
      </c>
      <c r="F102" s="180">
        <v>10224</v>
      </c>
      <c r="G102" s="180">
        <v>25756</v>
      </c>
      <c r="H102" s="180">
        <v>12523</v>
      </c>
      <c r="I102" s="180">
        <v>13233</v>
      </c>
      <c r="J102" s="174"/>
      <c r="K102" s="174"/>
      <c r="L102" s="174"/>
      <c r="M102" s="174"/>
      <c r="N102" s="174"/>
      <c r="O102" s="174"/>
      <c r="P102" s="174"/>
      <c r="Q102" s="174"/>
      <c r="R102" s="174"/>
      <c r="S102" s="174"/>
      <c r="T102" s="174"/>
      <c r="U102" s="174"/>
      <c r="V102" s="174"/>
      <c r="W102" s="174"/>
      <c r="X102" s="174"/>
      <c r="Y102" s="174"/>
      <c r="Z102" s="174"/>
      <c r="AA102" s="174"/>
      <c r="AB102" s="174"/>
    </row>
    <row r="103" spans="1:28" x14ac:dyDescent="0.15">
      <c r="A103" s="16" t="s">
        <v>360</v>
      </c>
      <c r="B103" s="184">
        <f>J64+N64+R64+V64+Z64</f>
        <v>1774</v>
      </c>
      <c r="C103" s="179">
        <f>K64+O64+S64+W64+AA64</f>
        <v>4094</v>
      </c>
      <c r="D103" s="179">
        <f>L64+P64+T64+X64+AB64</f>
        <v>1911</v>
      </c>
      <c r="E103" s="179">
        <f>M64+Q64+U64+Y64+AC64</f>
        <v>2183</v>
      </c>
      <c r="F103" s="179">
        <f>B103+B64+F64+B25+F25+J25+N25+R25+V25+Z25</f>
        <v>10276</v>
      </c>
      <c r="G103" s="179">
        <f>C103+C64+G64+C25+G25+K25+O25+S25+W25+AA25</f>
        <v>25579</v>
      </c>
      <c r="H103" s="179">
        <f>D103+H64+D64+D25+H25+L25+P25+T25+X25+AB25</f>
        <v>12424</v>
      </c>
      <c r="I103" s="179">
        <f>E103+I64+E64+E25+I25+M25+Q25+U25+Y25+AC25</f>
        <v>13155</v>
      </c>
      <c r="J103" s="174"/>
      <c r="K103" s="174"/>
      <c r="L103" s="174"/>
      <c r="M103" s="174"/>
      <c r="N103" s="174"/>
      <c r="O103" s="174"/>
      <c r="P103" s="174"/>
      <c r="Q103" s="174"/>
      <c r="R103" s="174"/>
      <c r="S103" s="174"/>
      <c r="T103" s="174"/>
      <c r="U103" s="174"/>
      <c r="V103" s="174"/>
      <c r="W103" s="174"/>
      <c r="X103" s="174"/>
      <c r="Y103" s="174"/>
      <c r="Z103" s="174"/>
      <c r="AA103" s="174"/>
      <c r="AB103" s="174"/>
    </row>
    <row r="104" spans="1:28" x14ac:dyDescent="0.15">
      <c r="A104" s="16" t="s">
        <v>362</v>
      </c>
      <c r="B104" s="180">
        <v>1804</v>
      </c>
      <c r="C104" s="180">
        <v>4162</v>
      </c>
      <c r="D104" s="180">
        <v>1938</v>
      </c>
      <c r="E104" s="180">
        <v>2224</v>
      </c>
      <c r="F104" s="180">
        <v>10274</v>
      </c>
      <c r="G104" s="180">
        <v>25440</v>
      </c>
      <c r="H104" s="180">
        <v>12347</v>
      </c>
      <c r="I104" s="180">
        <v>13093</v>
      </c>
      <c r="J104" s="174"/>
      <c r="K104" s="174"/>
      <c r="L104" s="174"/>
      <c r="M104" s="174"/>
      <c r="N104" s="174"/>
      <c r="O104" s="174"/>
      <c r="P104" s="174"/>
      <c r="Q104" s="174"/>
      <c r="R104" s="174"/>
      <c r="S104" s="174"/>
      <c r="T104" s="174"/>
      <c r="U104" s="174"/>
      <c r="V104" s="174"/>
      <c r="W104" s="174"/>
      <c r="X104" s="174"/>
      <c r="Y104" s="174"/>
      <c r="Z104" s="174"/>
      <c r="AA104" s="174"/>
      <c r="AB104" s="174"/>
    </row>
    <row r="105" spans="1:28" x14ac:dyDescent="0.15">
      <c r="A105" s="16" t="s">
        <v>270</v>
      </c>
      <c r="B105" s="180">
        <v>1784</v>
      </c>
      <c r="C105" s="180">
        <v>4026</v>
      </c>
      <c r="D105" s="180">
        <v>1882</v>
      </c>
      <c r="E105" s="180">
        <v>2144</v>
      </c>
      <c r="F105" s="180">
        <v>10255</v>
      </c>
      <c r="G105" s="180">
        <v>25120</v>
      </c>
      <c r="H105" s="180">
        <v>12194</v>
      </c>
      <c r="I105" s="180">
        <v>12926</v>
      </c>
      <c r="J105" s="174"/>
      <c r="K105" s="174"/>
      <c r="L105" s="174"/>
      <c r="M105" s="174"/>
      <c r="N105" s="174"/>
      <c r="O105" s="174"/>
      <c r="P105" s="174"/>
      <c r="Q105" s="174"/>
      <c r="R105" s="174"/>
      <c r="S105" s="174"/>
      <c r="T105" s="174"/>
      <c r="U105" s="174"/>
      <c r="V105" s="174"/>
      <c r="W105" s="174"/>
      <c r="X105" s="174"/>
      <c r="Y105" s="174"/>
      <c r="Z105" s="174"/>
      <c r="AA105" s="174"/>
      <c r="AB105" s="174"/>
    </row>
    <row r="106" spans="1:28" x14ac:dyDescent="0.15">
      <c r="A106" s="16" t="s">
        <v>346</v>
      </c>
      <c r="B106" s="180">
        <v>1782</v>
      </c>
      <c r="C106" s="180">
        <v>3967</v>
      </c>
      <c r="D106" s="180">
        <v>1860</v>
      </c>
      <c r="E106" s="180">
        <v>2107</v>
      </c>
      <c r="F106" s="180">
        <v>10360</v>
      </c>
      <c r="G106" s="180">
        <v>25020</v>
      </c>
      <c r="H106" s="180">
        <v>12150</v>
      </c>
      <c r="I106" s="180">
        <v>12870</v>
      </c>
      <c r="J106" s="174"/>
      <c r="K106" s="174"/>
      <c r="L106" s="174"/>
      <c r="M106" s="174"/>
      <c r="N106" s="174"/>
      <c r="O106" s="174"/>
      <c r="P106" s="174"/>
      <c r="Q106" s="174"/>
      <c r="R106" s="174"/>
      <c r="S106" s="174"/>
      <c r="T106" s="174"/>
      <c r="U106" s="174"/>
      <c r="V106" s="174"/>
      <c r="W106" s="174"/>
      <c r="X106" s="174"/>
      <c r="Y106" s="174"/>
      <c r="Z106" s="174"/>
      <c r="AA106" s="174"/>
      <c r="AB106" s="174"/>
    </row>
    <row r="107" spans="1:28" x14ac:dyDescent="0.15">
      <c r="A107" s="16" t="s">
        <v>347</v>
      </c>
      <c r="B107" s="184">
        <f t="shared" ref="B107:E117" si="3">J68+N68+R68+V68+Z68</f>
        <v>1761</v>
      </c>
      <c r="C107" s="179">
        <f t="shared" si="3"/>
        <v>3890</v>
      </c>
      <c r="D107" s="179">
        <f t="shared" si="3"/>
        <v>1815</v>
      </c>
      <c r="E107" s="179">
        <f t="shared" si="3"/>
        <v>2075</v>
      </c>
      <c r="F107" s="179">
        <f>B107+B68+F68+B29+F29+J29+N29+R29+V29+Z29</f>
        <v>10460</v>
      </c>
      <c r="G107" s="179">
        <f>C107+C68+G68+C29+G29+K29+O29+S29+W29+AA29</f>
        <v>25010</v>
      </c>
      <c r="H107" s="179">
        <f>D107+H68+D68+D29+H29+L29+P29+T29+X29+AB29</f>
        <v>12141</v>
      </c>
      <c r="I107" s="179">
        <f>E107+I68+E68+E29+I29+M29+Q29+U29+Y29+AC29</f>
        <v>12869</v>
      </c>
      <c r="J107" s="174"/>
      <c r="K107" s="174"/>
      <c r="L107" s="174"/>
      <c r="M107" s="174"/>
      <c r="N107" s="174"/>
      <c r="O107" s="174"/>
      <c r="P107" s="174"/>
      <c r="Q107" s="174"/>
      <c r="R107" s="174"/>
      <c r="S107" s="174"/>
      <c r="T107" s="174"/>
      <c r="U107" s="174"/>
      <c r="V107" s="174"/>
      <c r="W107" s="174"/>
      <c r="X107" s="174"/>
      <c r="Y107" s="174"/>
      <c r="Z107" s="174"/>
      <c r="AA107" s="174"/>
      <c r="AB107" s="174"/>
    </row>
    <row r="108" spans="1:28" x14ac:dyDescent="0.15">
      <c r="A108" s="16" t="s">
        <v>283</v>
      </c>
      <c r="B108" s="184">
        <f t="shared" si="3"/>
        <v>1725</v>
      </c>
      <c r="C108" s="179">
        <f t="shared" si="3"/>
        <v>3800</v>
      </c>
      <c r="D108" s="179">
        <f t="shared" si="3"/>
        <v>1762</v>
      </c>
      <c r="E108" s="179">
        <f t="shared" si="3"/>
        <v>2038</v>
      </c>
      <c r="F108" s="179">
        <f>B108+B69+F69+B30+F30+J30+N30+R30+V30+Z30</f>
        <v>10494</v>
      </c>
      <c r="G108" s="179">
        <f>C108+C69+G69+C30+G30+K30+O30+S30+W30+AA30</f>
        <v>24874</v>
      </c>
      <c r="H108" s="179">
        <f>D108+H69+D69+D30+H30+L30+P30+T30+X30+AB30</f>
        <v>12082</v>
      </c>
      <c r="I108" s="179">
        <f>E108+I69+E69+E30+I30+M30+Q30+U30+Y30+AC30</f>
        <v>12792</v>
      </c>
      <c r="J108" s="174"/>
      <c r="K108" s="174"/>
      <c r="L108" s="174"/>
      <c r="M108" s="174"/>
      <c r="N108" s="174"/>
      <c r="O108" s="174"/>
      <c r="P108" s="174"/>
      <c r="Q108" s="174"/>
      <c r="R108" s="174"/>
      <c r="S108" s="174"/>
      <c r="T108" s="174"/>
      <c r="U108" s="174"/>
      <c r="V108" s="174"/>
      <c r="W108" s="174"/>
      <c r="X108" s="174"/>
      <c r="Y108" s="174"/>
      <c r="Z108" s="174"/>
      <c r="AA108" s="174"/>
      <c r="AB108" s="174"/>
    </row>
    <row r="109" spans="1:28" x14ac:dyDescent="0.15">
      <c r="A109" s="16" t="s">
        <v>366</v>
      </c>
      <c r="B109" s="180">
        <f t="shared" si="3"/>
        <v>1670</v>
      </c>
      <c r="C109" s="180">
        <f t="shared" si="3"/>
        <v>3675</v>
      </c>
      <c r="D109" s="180">
        <f t="shared" si="3"/>
        <v>1705</v>
      </c>
      <c r="E109" s="180">
        <f t="shared" si="3"/>
        <v>1970</v>
      </c>
      <c r="F109" s="180">
        <f t="shared" ref="F109:I113" si="4">B31+F31+J31+N31+R31+V31+Z31+B70+F70+B109</f>
        <v>10554</v>
      </c>
      <c r="G109" s="180">
        <f t="shared" si="4"/>
        <v>24750</v>
      </c>
      <c r="H109" s="180">
        <f t="shared" si="4"/>
        <v>12023</v>
      </c>
      <c r="I109" s="180">
        <f t="shared" si="4"/>
        <v>12727</v>
      </c>
      <c r="J109" s="174"/>
      <c r="K109" s="174"/>
      <c r="L109" s="174"/>
      <c r="M109" s="174"/>
      <c r="N109" s="174"/>
      <c r="O109" s="174"/>
      <c r="P109" s="174"/>
      <c r="Q109" s="174"/>
      <c r="R109" s="174"/>
      <c r="S109" s="174"/>
      <c r="T109" s="174"/>
      <c r="U109" s="174"/>
      <c r="V109" s="174"/>
      <c r="W109" s="174"/>
      <c r="X109" s="174"/>
      <c r="Y109" s="174"/>
      <c r="Z109" s="174"/>
      <c r="AA109" s="174"/>
      <c r="AB109" s="174"/>
    </row>
    <row r="110" spans="1:28" x14ac:dyDescent="0.15">
      <c r="A110" s="16" t="s">
        <v>367</v>
      </c>
      <c r="B110" s="180">
        <f t="shared" si="3"/>
        <v>1654</v>
      </c>
      <c r="C110" s="180">
        <f t="shared" si="3"/>
        <v>3599</v>
      </c>
      <c r="D110" s="180">
        <f t="shared" si="3"/>
        <v>1672</v>
      </c>
      <c r="E110" s="180">
        <f t="shared" si="3"/>
        <v>1927</v>
      </c>
      <c r="F110" s="180">
        <f t="shared" si="4"/>
        <v>10578</v>
      </c>
      <c r="G110" s="180">
        <f t="shared" si="4"/>
        <v>24581</v>
      </c>
      <c r="H110" s="180">
        <f t="shared" si="4"/>
        <v>11909</v>
      </c>
      <c r="I110" s="180">
        <f t="shared" si="4"/>
        <v>12672</v>
      </c>
      <c r="J110" s="174"/>
      <c r="K110" s="174"/>
      <c r="L110" s="174"/>
      <c r="M110" s="174"/>
      <c r="N110" s="174"/>
      <c r="O110" s="174"/>
      <c r="P110" s="174"/>
      <c r="Q110" s="174"/>
      <c r="R110" s="174"/>
      <c r="S110" s="174"/>
      <c r="T110" s="174"/>
      <c r="U110" s="174"/>
      <c r="V110" s="174"/>
      <c r="W110" s="174"/>
      <c r="X110" s="174"/>
      <c r="Y110" s="174"/>
      <c r="Z110" s="174"/>
      <c r="AA110" s="174"/>
      <c r="AB110" s="174"/>
    </row>
    <row r="111" spans="1:28" x14ac:dyDescent="0.15">
      <c r="A111" s="16" t="s">
        <v>76</v>
      </c>
      <c r="B111" s="180">
        <f t="shared" si="3"/>
        <v>1669</v>
      </c>
      <c r="C111" s="180">
        <f t="shared" si="3"/>
        <v>3619</v>
      </c>
      <c r="D111" s="180">
        <f t="shared" si="3"/>
        <v>1676</v>
      </c>
      <c r="E111" s="180">
        <f t="shared" si="3"/>
        <v>1943</v>
      </c>
      <c r="F111" s="180">
        <f t="shared" si="4"/>
        <v>10563</v>
      </c>
      <c r="G111" s="180">
        <f t="shared" si="4"/>
        <v>24339</v>
      </c>
      <c r="H111" s="180">
        <f t="shared" si="4"/>
        <v>11811</v>
      </c>
      <c r="I111" s="180">
        <f t="shared" si="4"/>
        <v>12528</v>
      </c>
      <c r="J111" s="174"/>
      <c r="K111" s="174"/>
      <c r="L111" s="174"/>
      <c r="M111" s="174"/>
      <c r="N111" s="174"/>
      <c r="O111" s="174"/>
      <c r="P111" s="174"/>
      <c r="Q111" s="174"/>
      <c r="R111" s="174"/>
      <c r="S111" s="174"/>
      <c r="T111" s="174"/>
      <c r="U111" s="174"/>
      <c r="V111" s="174"/>
      <c r="W111" s="174"/>
      <c r="X111" s="174"/>
      <c r="Y111" s="174"/>
      <c r="Z111" s="174"/>
      <c r="AA111" s="174"/>
      <c r="AB111" s="174"/>
    </row>
    <row r="112" spans="1:28" x14ac:dyDescent="0.15">
      <c r="A112" s="16" t="s">
        <v>370</v>
      </c>
      <c r="B112" s="180">
        <f t="shared" si="3"/>
        <v>1659</v>
      </c>
      <c r="C112" s="180">
        <f t="shared" si="3"/>
        <v>3620</v>
      </c>
      <c r="D112" s="180">
        <f t="shared" si="3"/>
        <v>1663</v>
      </c>
      <c r="E112" s="180">
        <f t="shared" si="3"/>
        <v>1957</v>
      </c>
      <c r="F112" s="180">
        <f t="shared" si="4"/>
        <v>10578</v>
      </c>
      <c r="G112" s="180">
        <f t="shared" si="4"/>
        <v>24303</v>
      </c>
      <c r="H112" s="180">
        <f t="shared" si="4"/>
        <v>11753</v>
      </c>
      <c r="I112" s="180">
        <f t="shared" si="4"/>
        <v>12550</v>
      </c>
      <c r="J112" s="174"/>
      <c r="K112" s="174"/>
      <c r="L112" s="174"/>
      <c r="M112" s="174"/>
      <c r="N112" s="174"/>
      <c r="O112" s="174"/>
      <c r="P112" s="174"/>
      <c r="Q112" s="174"/>
      <c r="R112" s="174"/>
      <c r="S112" s="174"/>
      <c r="T112" s="174"/>
      <c r="U112" s="174"/>
      <c r="V112" s="174"/>
      <c r="W112" s="174"/>
      <c r="X112" s="174"/>
      <c r="Y112" s="174"/>
      <c r="Z112" s="174"/>
      <c r="AA112" s="174"/>
      <c r="AB112" s="174"/>
    </row>
    <row r="113" spans="1:28" x14ac:dyDescent="0.15">
      <c r="A113" s="16" t="s">
        <v>293</v>
      </c>
      <c r="B113" s="180">
        <f t="shared" si="3"/>
        <v>1661</v>
      </c>
      <c r="C113" s="180">
        <f t="shared" si="3"/>
        <v>3592</v>
      </c>
      <c r="D113" s="180">
        <f t="shared" si="3"/>
        <v>1650</v>
      </c>
      <c r="E113" s="180">
        <f t="shared" si="3"/>
        <v>1942</v>
      </c>
      <c r="F113" s="180">
        <f t="shared" si="4"/>
        <v>10584</v>
      </c>
      <c r="G113" s="180">
        <f t="shared" si="4"/>
        <v>24066</v>
      </c>
      <c r="H113" s="180">
        <f t="shared" si="4"/>
        <v>11638</v>
      </c>
      <c r="I113" s="180">
        <f t="shared" si="4"/>
        <v>12428</v>
      </c>
      <c r="J113" s="174"/>
      <c r="K113" s="174"/>
      <c r="L113" s="174"/>
      <c r="M113" s="174"/>
      <c r="N113" s="174"/>
      <c r="O113" s="174"/>
      <c r="P113" s="174"/>
      <c r="Q113" s="174"/>
      <c r="R113" s="174"/>
      <c r="S113" s="174"/>
      <c r="T113" s="174"/>
      <c r="U113" s="174"/>
      <c r="V113" s="174"/>
      <c r="W113" s="174"/>
      <c r="X113" s="174"/>
      <c r="Y113" s="174"/>
      <c r="Z113" s="174"/>
      <c r="AA113" s="174"/>
      <c r="AB113" s="174"/>
    </row>
    <row r="114" spans="1:28" x14ac:dyDescent="0.15">
      <c r="A114" s="16" t="s">
        <v>296</v>
      </c>
      <c r="B114" s="180">
        <f t="shared" si="3"/>
        <v>1645</v>
      </c>
      <c r="C114" s="180">
        <f t="shared" si="3"/>
        <v>3538</v>
      </c>
      <c r="D114" s="180">
        <f t="shared" si="3"/>
        <v>1620</v>
      </c>
      <c r="E114" s="180">
        <f t="shared" si="3"/>
        <v>1918</v>
      </c>
      <c r="F114" s="180">
        <f>B35+F35+J35+N35+R35+V35+Z35+B75+F75+B114</f>
        <v>10589</v>
      </c>
      <c r="G114" s="180">
        <f>C35+G35+K35+O35+S35+W35+AA35+C75+G75+C114</f>
        <v>24003</v>
      </c>
      <c r="H114" s="180">
        <f>D35+H35+L35+P35+T35+X35+AB35+D75+H75+D114</f>
        <v>11609</v>
      </c>
      <c r="I114" s="180">
        <f>E35+I35+M35+Q35+U35+Y35+AC35+E75+I75+E114</f>
        <v>12394</v>
      </c>
      <c r="J114" s="174"/>
      <c r="K114" s="174"/>
      <c r="L114" s="174"/>
      <c r="M114" s="174"/>
      <c r="N114" s="174"/>
      <c r="O114" s="174"/>
      <c r="P114" s="174"/>
      <c r="Q114" s="174"/>
      <c r="R114" s="174"/>
      <c r="S114" s="174"/>
      <c r="T114" s="174"/>
      <c r="U114" s="174"/>
      <c r="V114" s="174"/>
      <c r="W114" s="174"/>
      <c r="X114" s="174"/>
      <c r="Y114" s="174"/>
      <c r="Z114" s="174"/>
      <c r="AA114" s="174"/>
      <c r="AB114" s="174"/>
    </row>
    <row r="115" spans="1:28" x14ac:dyDescent="0.15">
      <c r="A115" s="16" t="s">
        <v>710</v>
      </c>
      <c r="B115" s="180">
        <f t="shared" si="3"/>
        <v>1627</v>
      </c>
      <c r="C115" s="180">
        <f t="shared" si="3"/>
        <v>3455</v>
      </c>
      <c r="D115" s="180">
        <f t="shared" si="3"/>
        <v>1582</v>
      </c>
      <c r="E115" s="180">
        <f t="shared" si="3"/>
        <v>1873</v>
      </c>
      <c r="F115" s="180">
        <f t="shared" ref="F115:I117" si="5">B37+F37+J37+N37+R37+V37+Z37+B76+F76+B115</f>
        <v>10596</v>
      </c>
      <c r="G115" s="180">
        <f t="shared" si="5"/>
        <v>23638</v>
      </c>
      <c r="H115" s="180">
        <f t="shared" si="5"/>
        <v>11428</v>
      </c>
      <c r="I115" s="180">
        <f t="shared" si="5"/>
        <v>12210</v>
      </c>
      <c r="J115" s="174"/>
      <c r="K115" s="174"/>
      <c r="L115" s="174"/>
      <c r="M115" s="174"/>
      <c r="N115" s="174"/>
      <c r="O115" s="174"/>
      <c r="P115" s="174"/>
      <c r="Q115" s="174"/>
      <c r="R115" s="174"/>
      <c r="S115" s="174"/>
      <c r="T115" s="174"/>
      <c r="U115" s="174"/>
      <c r="V115" s="174"/>
      <c r="W115" s="174"/>
      <c r="X115" s="174"/>
      <c r="Y115" s="174"/>
      <c r="Z115" s="174"/>
      <c r="AA115" s="174"/>
      <c r="AB115" s="174"/>
    </row>
    <row r="116" spans="1:28" x14ac:dyDescent="0.15">
      <c r="A116" s="16" t="s">
        <v>714</v>
      </c>
      <c r="B116" s="180">
        <f t="shared" si="3"/>
        <v>1606</v>
      </c>
      <c r="C116" s="180">
        <f t="shared" si="3"/>
        <v>3387</v>
      </c>
      <c r="D116" s="180">
        <f t="shared" si="3"/>
        <v>1546</v>
      </c>
      <c r="E116" s="180">
        <f t="shared" si="3"/>
        <v>1841</v>
      </c>
      <c r="F116" s="180">
        <f t="shared" si="5"/>
        <v>10585</v>
      </c>
      <c r="G116" s="180">
        <f t="shared" si="5"/>
        <v>23441</v>
      </c>
      <c r="H116" s="180">
        <f t="shared" si="5"/>
        <v>11317</v>
      </c>
      <c r="I116" s="180">
        <f t="shared" si="5"/>
        <v>12124</v>
      </c>
      <c r="J116" s="174"/>
      <c r="K116" s="174"/>
      <c r="L116" s="174"/>
      <c r="M116" s="174"/>
      <c r="N116" s="174"/>
      <c r="O116" s="174"/>
      <c r="P116" s="174"/>
      <c r="Q116" s="174"/>
      <c r="R116" s="174"/>
      <c r="S116" s="174"/>
      <c r="T116" s="174"/>
      <c r="U116" s="174"/>
      <c r="V116" s="174"/>
      <c r="W116" s="174"/>
      <c r="X116" s="174"/>
      <c r="Y116" s="174"/>
      <c r="Z116" s="174"/>
      <c r="AA116" s="174"/>
      <c r="AB116" s="174"/>
    </row>
    <row r="117" spans="1:28" s="181" customFormat="1" x14ac:dyDescent="0.15">
      <c r="A117" s="16" t="s">
        <v>760</v>
      </c>
      <c r="B117" s="20">
        <f t="shared" si="3"/>
        <v>1581</v>
      </c>
      <c r="C117" s="20">
        <f t="shared" si="3"/>
        <v>3269</v>
      </c>
      <c r="D117" s="20">
        <f t="shared" si="3"/>
        <v>1473</v>
      </c>
      <c r="E117" s="20">
        <f t="shared" si="3"/>
        <v>1796</v>
      </c>
      <c r="F117" s="20">
        <f t="shared" si="5"/>
        <v>10843</v>
      </c>
      <c r="G117" s="20">
        <f t="shared" si="5"/>
        <v>23472</v>
      </c>
      <c r="H117" s="20">
        <f t="shared" si="5"/>
        <v>11340</v>
      </c>
      <c r="I117" s="20">
        <f t="shared" si="5"/>
        <v>12132</v>
      </c>
      <c r="J117" s="174"/>
      <c r="K117" s="174"/>
      <c r="L117" s="174"/>
      <c r="M117" s="174"/>
      <c r="N117" s="174"/>
      <c r="O117" s="174"/>
      <c r="P117" s="174"/>
      <c r="Q117" s="174"/>
      <c r="R117" s="174"/>
      <c r="S117" s="174"/>
      <c r="T117" s="174"/>
      <c r="U117" s="174"/>
      <c r="V117" s="174"/>
      <c r="W117" s="174"/>
      <c r="X117" s="174"/>
      <c r="Y117" s="174"/>
      <c r="Z117" s="174"/>
      <c r="AA117" s="174"/>
      <c r="AB117" s="174"/>
    </row>
    <row r="118" spans="1:28" x14ac:dyDescent="0.15">
      <c r="A118" s="174" t="s">
        <v>363</v>
      </c>
      <c r="B118" s="174"/>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row>
    <row r="119" spans="1:28" x14ac:dyDescent="0.15">
      <c r="A119" s="185" t="s">
        <v>51</v>
      </c>
      <c r="B119" s="174"/>
      <c r="C119" s="174"/>
      <c r="D119" s="174"/>
      <c r="E119" s="174"/>
      <c r="F119" s="174"/>
      <c r="G119" s="174"/>
      <c r="H119" s="174"/>
      <c r="I119" s="174"/>
      <c r="J119" s="174"/>
      <c r="K119" s="174"/>
      <c r="L119" s="174"/>
      <c r="M119" s="174"/>
      <c r="N119" s="174"/>
      <c r="O119" s="174"/>
      <c r="P119" s="174"/>
      <c r="Q119" s="174"/>
      <c r="R119" s="174"/>
      <c r="S119" s="174"/>
      <c r="T119" s="174"/>
      <c r="U119" s="174"/>
      <c r="V119" s="174"/>
      <c r="W119" s="174"/>
      <c r="X119" s="174"/>
      <c r="Y119" s="174"/>
      <c r="Z119" s="174"/>
      <c r="AA119" s="174"/>
      <c r="AB119" s="174"/>
    </row>
  </sheetData>
  <mergeCells count="19">
    <mergeCell ref="R41:U41"/>
    <mergeCell ref="V41:Y41"/>
    <mergeCell ref="Z41:AC41"/>
    <mergeCell ref="A2:A3"/>
    <mergeCell ref="A41:A42"/>
    <mergeCell ref="B41:E41"/>
    <mergeCell ref="F41:I41"/>
    <mergeCell ref="V2:Y2"/>
    <mergeCell ref="Z2:AC2"/>
    <mergeCell ref="B2:E2"/>
    <mergeCell ref="F2:I2"/>
    <mergeCell ref="J2:M2"/>
    <mergeCell ref="N2:Q2"/>
    <mergeCell ref="R2:U2"/>
    <mergeCell ref="A80:A81"/>
    <mergeCell ref="B80:E80"/>
    <mergeCell ref="F80:I80"/>
    <mergeCell ref="J41:M41"/>
    <mergeCell ref="N41:Q41"/>
  </mergeCells>
  <phoneticPr fontId="8"/>
  <pageMargins left="0.39370078740157483" right="0.39370078740157483" top="0.39370078740157483" bottom="0.39370078740157483" header="0.3" footer="0.23622047244094488"/>
  <pageSetup paperSize="9" scale="62" orientation="landscape" r:id="rId1"/>
  <headerFooter scaleWithDoc="0" alignWithMargins="0">
    <oddFooter>&amp;C- &amp;P -</oddFooter>
    <firstFooter>&amp;C&amp;10 1</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45"/>
  <sheetViews>
    <sheetView view="pageBreakPreview" zoomScale="85" zoomScaleSheetLayoutView="85" workbookViewId="0">
      <selection activeCell="A22" activeCellId="1" sqref="A6:XFD15 A22:XFD41"/>
    </sheetView>
  </sheetViews>
  <sheetFormatPr defaultColWidth="8.875" defaultRowHeight="13.5" x14ac:dyDescent="0.15"/>
  <cols>
    <col min="1" max="1" width="10.625" style="140" customWidth="1"/>
    <col min="2" max="2" width="8.875" style="140"/>
    <col min="3" max="14" width="9.75" style="140" customWidth="1"/>
    <col min="15" max="16384" width="8.875" style="140"/>
  </cols>
  <sheetData>
    <row r="1" spans="1:9" ht="18.75" customHeight="1" x14ac:dyDescent="0.15">
      <c r="A1" s="139" t="s">
        <v>172</v>
      </c>
    </row>
    <row r="2" spans="1:9" x14ac:dyDescent="0.15">
      <c r="A2" s="404" t="s">
        <v>120</v>
      </c>
      <c r="B2" s="404" t="s">
        <v>6</v>
      </c>
      <c r="C2" s="142"/>
      <c r="D2" s="27" t="s">
        <v>11</v>
      </c>
      <c r="E2" s="27"/>
      <c r="F2" s="144"/>
      <c r="G2" s="406" t="s">
        <v>336</v>
      </c>
      <c r="H2" s="404" t="s">
        <v>371</v>
      </c>
      <c r="I2" s="404" t="s">
        <v>372</v>
      </c>
    </row>
    <row r="3" spans="1:9" x14ac:dyDescent="0.15">
      <c r="A3" s="429"/>
      <c r="B3" s="429"/>
      <c r="C3" s="404" t="s">
        <v>6</v>
      </c>
      <c r="D3" s="142" t="s">
        <v>337</v>
      </c>
      <c r="E3" s="186"/>
      <c r="F3" s="404" t="s">
        <v>373</v>
      </c>
      <c r="G3" s="429"/>
      <c r="H3" s="429"/>
      <c r="I3" s="429"/>
    </row>
    <row r="4" spans="1:9" x14ac:dyDescent="0.15">
      <c r="A4" s="405"/>
      <c r="B4" s="405"/>
      <c r="C4" s="405"/>
      <c r="D4" s="146" t="s">
        <v>195</v>
      </c>
      <c r="E4" s="146" t="s">
        <v>375</v>
      </c>
      <c r="F4" s="405"/>
      <c r="G4" s="405"/>
      <c r="H4" s="405"/>
      <c r="I4" s="405"/>
    </row>
    <row r="5" spans="1:9" ht="15.75" hidden="1" customHeight="1" x14ac:dyDescent="0.15">
      <c r="A5" s="146" t="s">
        <v>235</v>
      </c>
      <c r="B5" s="13">
        <v>10983</v>
      </c>
      <c r="C5" s="13">
        <v>7639</v>
      </c>
      <c r="D5" s="13">
        <v>4594</v>
      </c>
      <c r="E5" s="13">
        <v>2940</v>
      </c>
      <c r="F5" s="12">
        <v>105</v>
      </c>
      <c r="G5" s="13">
        <v>3344</v>
      </c>
      <c r="H5" s="12"/>
      <c r="I5" s="12"/>
    </row>
    <row r="6" spans="1:9" ht="15.75" customHeight="1" x14ac:dyDescent="0.15">
      <c r="A6" s="146" t="s">
        <v>229</v>
      </c>
      <c r="B6" s="13">
        <v>14216</v>
      </c>
      <c r="C6" s="13">
        <v>8885</v>
      </c>
      <c r="D6" s="13">
        <v>5766</v>
      </c>
      <c r="E6" s="13">
        <v>2969</v>
      </c>
      <c r="F6" s="12">
        <v>150</v>
      </c>
      <c r="G6" s="13">
        <v>5331</v>
      </c>
      <c r="H6" s="12"/>
      <c r="I6" s="12"/>
    </row>
    <row r="7" spans="1:9" ht="15.75" customHeight="1" x14ac:dyDescent="0.15">
      <c r="A7" s="146" t="s">
        <v>19</v>
      </c>
      <c r="B7" s="13">
        <v>16871</v>
      </c>
      <c r="C7" s="13">
        <v>10619</v>
      </c>
      <c r="D7" s="13">
        <v>6597</v>
      </c>
      <c r="E7" s="13">
        <v>3785</v>
      </c>
      <c r="F7" s="12">
        <v>237</v>
      </c>
      <c r="G7" s="13">
        <v>6199</v>
      </c>
      <c r="H7" s="12">
        <v>53</v>
      </c>
      <c r="I7" s="12"/>
    </row>
    <row r="8" spans="1:9" ht="15.75" customHeight="1" x14ac:dyDescent="0.15">
      <c r="A8" s="146" t="s">
        <v>236</v>
      </c>
      <c r="B8" s="13">
        <v>18997</v>
      </c>
      <c r="C8" s="13">
        <v>11867</v>
      </c>
      <c r="D8" s="13">
        <v>7011</v>
      </c>
      <c r="E8" s="13">
        <v>4498</v>
      </c>
      <c r="F8" s="12">
        <v>358</v>
      </c>
      <c r="G8" s="13">
        <v>7123</v>
      </c>
      <c r="H8" s="12">
        <v>7</v>
      </c>
      <c r="I8" s="12"/>
    </row>
    <row r="9" spans="1:9" ht="15.75" customHeight="1" x14ac:dyDescent="0.15">
      <c r="A9" s="146" t="s">
        <v>237</v>
      </c>
      <c r="B9" s="13">
        <v>20825</v>
      </c>
      <c r="C9" s="13">
        <v>13193</v>
      </c>
      <c r="D9" s="13">
        <v>7571</v>
      </c>
      <c r="E9" s="13">
        <v>5274</v>
      </c>
      <c r="F9" s="12">
        <v>348</v>
      </c>
      <c r="G9" s="13">
        <v>7608</v>
      </c>
      <c r="H9" s="12">
        <v>24</v>
      </c>
      <c r="I9" s="12"/>
    </row>
    <row r="10" spans="1:9" ht="15.75" customHeight="1" x14ac:dyDescent="0.15">
      <c r="A10" s="146" t="s">
        <v>376</v>
      </c>
      <c r="B10" s="13">
        <f>C10+G10+H10+I10</f>
        <v>21157</v>
      </c>
      <c r="C10" s="13">
        <f>D10+E10+F10</f>
        <v>13681</v>
      </c>
      <c r="D10" s="13">
        <v>7692</v>
      </c>
      <c r="E10" s="13">
        <v>5418</v>
      </c>
      <c r="F10" s="12">
        <v>571</v>
      </c>
      <c r="G10" s="13">
        <v>7439</v>
      </c>
      <c r="H10" s="12">
        <v>37</v>
      </c>
      <c r="I10" s="12"/>
    </row>
    <row r="11" spans="1:9" ht="15.75" customHeight="1" x14ac:dyDescent="0.15">
      <c r="A11" s="146" t="s">
        <v>377</v>
      </c>
      <c r="B11" s="13">
        <v>21704</v>
      </c>
      <c r="C11" s="13">
        <v>13801</v>
      </c>
      <c r="D11" s="13">
        <v>7611</v>
      </c>
      <c r="E11" s="13">
        <v>5589</v>
      </c>
      <c r="F11" s="12">
        <v>601</v>
      </c>
      <c r="G11" s="13">
        <v>7836</v>
      </c>
      <c r="H11" s="12">
        <v>12</v>
      </c>
      <c r="I11" s="12"/>
    </row>
    <row r="12" spans="1:9" ht="15.75" customHeight="1" x14ac:dyDescent="0.15">
      <c r="A12" s="146" t="s">
        <v>43</v>
      </c>
      <c r="B12" s="149">
        <v>21421</v>
      </c>
      <c r="C12" s="13">
        <v>13285</v>
      </c>
      <c r="D12" s="13">
        <v>7121</v>
      </c>
      <c r="E12" s="13">
        <v>5424</v>
      </c>
      <c r="F12" s="12">
        <v>740</v>
      </c>
      <c r="G12" s="13">
        <v>8136</v>
      </c>
      <c r="H12" s="12"/>
      <c r="I12" s="12"/>
    </row>
    <row r="13" spans="1:9" ht="15.75" customHeight="1" x14ac:dyDescent="0.15">
      <c r="A13" s="146" t="s">
        <v>343</v>
      </c>
      <c r="B13" s="22">
        <v>21085</v>
      </c>
      <c r="C13" s="22">
        <v>12154</v>
      </c>
      <c r="D13" s="22">
        <v>6988</v>
      </c>
      <c r="E13" s="22">
        <v>5166</v>
      </c>
      <c r="F13" s="22">
        <v>856</v>
      </c>
      <c r="G13" s="22">
        <v>8636</v>
      </c>
      <c r="H13" s="22">
        <v>295</v>
      </c>
      <c r="I13" s="22"/>
    </row>
    <row r="14" spans="1:9" ht="15.75" customHeight="1" x14ac:dyDescent="0.15">
      <c r="A14" s="146" t="s">
        <v>378</v>
      </c>
      <c r="B14" s="22">
        <v>20587</v>
      </c>
      <c r="C14" s="22">
        <v>11375</v>
      </c>
      <c r="D14" s="22">
        <v>6376</v>
      </c>
      <c r="E14" s="22">
        <v>4999</v>
      </c>
      <c r="F14" s="22">
        <v>382</v>
      </c>
      <c r="G14" s="22">
        <v>8896</v>
      </c>
      <c r="H14" s="22">
        <v>316</v>
      </c>
      <c r="I14" s="22"/>
    </row>
    <row r="15" spans="1:9" ht="15.75" customHeight="1" x14ac:dyDescent="0.15">
      <c r="A15" s="146" t="s">
        <v>504</v>
      </c>
      <c r="B15" s="22">
        <v>19914</v>
      </c>
      <c r="C15" s="22">
        <v>11356</v>
      </c>
      <c r="D15" s="22">
        <v>6225</v>
      </c>
      <c r="E15" s="22">
        <v>5131</v>
      </c>
      <c r="F15" s="22">
        <v>422</v>
      </c>
      <c r="G15" s="22">
        <v>8558</v>
      </c>
      <c r="H15" s="22">
        <v>422</v>
      </c>
      <c r="I15" s="22"/>
    </row>
    <row r="16" spans="1:9" ht="18.75" customHeight="1" x14ac:dyDescent="0.15">
      <c r="A16" s="140" t="s">
        <v>311</v>
      </c>
    </row>
    <row r="17" spans="1:14" ht="15.75" customHeight="1" x14ac:dyDescent="0.15"/>
    <row r="18" spans="1:14" ht="18.75" customHeight="1" x14ac:dyDescent="0.15">
      <c r="A18" s="139" t="s">
        <v>379</v>
      </c>
    </row>
    <row r="19" spans="1:14" x14ac:dyDescent="0.15">
      <c r="A19" s="420" t="s">
        <v>382</v>
      </c>
      <c r="B19" s="404" t="s">
        <v>384</v>
      </c>
      <c r="C19" s="430" t="s">
        <v>385</v>
      </c>
      <c r="D19" s="431"/>
      <c r="E19" s="432"/>
      <c r="F19" s="423" t="s">
        <v>387</v>
      </c>
      <c r="G19" s="424"/>
      <c r="H19" s="425"/>
      <c r="I19" s="423" t="s">
        <v>251</v>
      </c>
      <c r="J19" s="424"/>
      <c r="K19" s="425"/>
      <c r="L19" s="423" t="s">
        <v>101</v>
      </c>
      <c r="M19" s="424"/>
      <c r="N19" s="425"/>
    </row>
    <row r="20" spans="1:14" x14ac:dyDescent="0.15">
      <c r="A20" s="421"/>
      <c r="B20" s="421"/>
      <c r="C20" s="426" t="s">
        <v>161</v>
      </c>
      <c r="D20" s="427"/>
      <c r="E20" s="428"/>
      <c r="F20" s="426" t="s">
        <v>388</v>
      </c>
      <c r="G20" s="427"/>
      <c r="H20" s="428"/>
      <c r="I20" s="426" t="s">
        <v>153</v>
      </c>
      <c r="J20" s="427"/>
      <c r="K20" s="428"/>
      <c r="L20" s="426"/>
      <c r="M20" s="427"/>
      <c r="N20" s="428"/>
    </row>
    <row r="21" spans="1:14" x14ac:dyDescent="0.15">
      <c r="A21" s="422"/>
      <c r="B21" s="422"/>
      <c r="C21" s="146" t="s">
        <v>6</v>
      </c>
      <c r="D21" s="146" t="s">
        <v>195</v>
      </c>
      <c r="E21" s="146" t="s">
        <v>321</v>
      </c>
      <c r="F21" s="146" t="s">
        <v>6</v>
      </c>
      <c r="G21" s="146" t="s">
        <v>195</v>
      </c>
      <c r="H21" s="146" t="s">
        <v>321</v>
      </c>
      <c r="I21" s="146" t="s">
        <v>6</v>
      </c>
      <c r="J21" s="146" t="s">
        <v>195</v>
      </c>
      <c r="K21" s="146" t="s">
        <v>321</v>
      </c>
      <c r="L21" s="146" t="s">
        <v>6</v>
      </c>
      <c r="M21" s="146" t="s">
        <v>195</v>
      </c>
      <c r="N21" s="146" t="s">
        <v>321</v>
      </c>
    </row>
    <row r="22" spans="1:14" ht="15.75" customHeight="1" x14ac:dyDescent="0.15">
      <c r="A22" s="146" t="s">
        <v>229</v>
      </c>
      <c r="B22" s="13">
        <f t="shared" ref="B22:B33" si="0">SUM(C22,F22,I22,L22)</f>
        <v>20604</v>
      </c>
      <c r="C22" s="13">
        <v>6388</v>
      </c>
      <c r="D22" s="13">
        <v>3254</v>
      </c>
      <c r="E22" s="13">
        <f>C22-D22</f>
        <v>3134</v>
      </c>
      <c r="F22" s="13">
        <v>12856</v>
      </c>
      <c r="G22" s="13">
        <v>6197</v>
      </c>
      <c r="H22" s="13">
        <f>F22-G22</f>
        <v>6659</v>
      </c>
      <c r="I22" s="13">
        <v>1360</v>
      </c>
      <c r="J22" s="12">
        <v>553</v>
      </c>
      <c r="K22" s="13">
        <f>I22-J22</f>
        <v>807</v>
      </c>
      <c r="L22" s="12"/>
      <c r="M22" s="12"/>
      <c r="N22" s="12"/>
    </row>
    <row r="23" spans="1:14" ht="15.75" customHeight="1" x14ac:dyDescent="0.15">
      <c r="A23" s="146" t="s">
        <v>386</v>
      </c>
      <c r="B23" s="23">
        <f t="shared" si="0"/>
        <v>1</v>
      </c>
      <c r="C23" s="26">
        <f>C22/B22</f>
        <v>0.31003688604154533</v>
      </c>
      <c r="D23" s="26">
        <f>D22/C22</f>
        <v>0.50939261114589851</v>
      </c>
      <c r="E23" s="26">
        <f>E22/C22</f>
        <v>0.49060738885410143</v>
      </c>
      <c r="F23" s="26">
        <f>F22/B22</f>
        <v>0.62395651329838864</v>
      </c>
      <c r="G23" s="26">
        <f>G22/F22</f>
        <v>0.48203173615432482</v>
      </c>
      <c r="H23" s="26">
        <f>H22/F22</f>
        <v>0.51796826384567518</v>
      </c>
      <c r="I23" s="26">
        <f>I22/B22</f>
        <v>6.6006600660066E-2</v>
      </c>
      <c r="J23" s="26">
        <f>J22/I22</f>
        <v>0.40661764705882353</v>
      </c>
      <c r="K23" s="26">
        <f>K22/I22</f>
        <v>0.59338235294117647</v>
      </c>
      <c r="L23" s="12"/>
      <c r="M23" s="12"/>
      <c r="N23" s="12"/>
    </row>
    <row r="24" spans="1:14" ht="15.75" customHeight="1" x14ac:dyDescent="0.15">
      <c r="A24" s="146" t="s">
        <v>19</v>
      </c>
      <c r="B24" s="13">
        <f t="shared" si="0"/>
        <v>24252</v>
      </c>
      <c r="C24" s="13">
        <v>7381</v>
      </c>
      <c r="D24" s="13">
        <v>3755</v>
      </c>
      <c r="E24" s="13">
        <f>C24-D24</f>
        <v>3626</v>
      </c>
      <c r="F24" s="13">
        <v>15038</v>
      </c>
      <c r="G24" s="13">
        <v>7300</v>
      </c>
      <c r="H24" s="13">
        <f>F24-G24</f>
        <v>7738</v>
      </c>
      <c r="I24" s="13">
        <v>1833</v>
      </c>
      <c r="J24" s="12">
        <v>729</v>
      </c>
      <c r="K24" s="13">
        <f>I24-J24</f>
        <v>1104</v>
      </c>
      <c r="L24" s="12"/>
      <c r="M24" s="12"/>
      <c r="N24" s="12"/>
    </row>
    <row r="25" spans="1:14" ht="15.75" customHeight="1" x14ac:dyDescent="0.15">
      <c r="A25" s="146" t="s">
        <v>386</v>
      </c>
      <c r="B25" s="23">
        <f t="shared" si="0"/>
        <v>1</v>
      </c>
      <c r="C25" s="26">
        <f>C24/B24</f>
        <v>0.30434603331683985</v>
      </c>
      <c r="D25" s="26">
        <f>D24/C24</f>
        <v>0.50873865329901102</v>
      </c>
      <c r="E25" s="26">
        <f>E24/C24</f>
        <v>0.49126134670098903</v>
      </c>
      <c r="F25" s="26">
        <f>F24/B24</f>
        <v>0.62007257133432292</v>
      </c>
      <c r="G25" s="26">
        <f>G24/F24</f>
        <v>0.4854368932038835</v>
      </c>
      <c r="H25" s="26">
        <f>H24/F24</f>
        <v>0.5145631067961165</v>
      </c>
      <c r="I25" s="26">
        <f>I24/B24</f>
        <v>7.5581395348837205E-2</v>
      </c>
      <c r="J25" s="26">
        <f>J24/I24</f>
        <v>0.39770867430441897</v>
      </c>
      <c r="K25" s="26">
        <f>K24/I24</f>
        <v>0.60229132569558097</v>
      </c>
      <c r="L25" s="12"/>
      <c r="M25" s="12"/>
      <c r="N25" s="12"/>
    </row>
    <row r="26" spans="1:14" ht="15.75" customHeight="1" x14ac:dyDescent="0.15">
      <c r="A26" s="146" t="s">
        <v>236</v>
      </c>
      <c r="B26" s="13">
        <f t="shared" si="0"/>
        <v>25346</v>
      </c>
      <c r="C26" s="13">
        <v>6349</v>
      </c>
      <c r="D26" s="13">
        <v>3194</v>
      </c>
      <c r="E26" s="13">
        <f>C26-D26</f>
        <v>3155</v>
      </c>
      <c r="F26" s="13">
        <v>16715</v>
      </c>
      <c r="G26" s="13">
        <v>8168</v>
      </c>
      <c r="H26" s="13">
        <f>F26-G26</f>
        <v>8547</v>
      </c>
      <c r="I26" s="13">
        <v>2282</v>
      </c>
      <c r="J26" s="12">
        <v>902</v>
      </c>
      <c r="K26" s="13">
        <f>I26-J26</f>
        <v>1380</v>
      </c>
      <c r="L26" s="12"/>
      <c r="M26" s="12"/>
      <c r="N26" s="12"/>
    </row>
    <row r="27" spans="1:14" ht="15.75" customHeight="1" x14ac:dyDescent="0.15">
      <c r="A27" s="146" t="s">
        <v>386</v>
      </c>
      <c r="B27" s="23">
        <f t="shared" si="0"/>
        <v>1</v>
      </c>
      <c r="C27" s="26">
        <f>C26/B26</f>
        <v>0.25049317446539887</v>
      </c>
      <c r="D27" s="26">
        <f>D26/C26</f>
        <v>0.50307134981886914</v>
      </c>
      <c r="E27" s="26">
        <f>E26/C26</f>
        <v>0.49692865018113086</v>
      </c>
      <c r="F27" s="26">
        <f>F26/B26</f>
        <v>0.65947289513138163</v>
      </c>
      <c r="G27" s="26">
        <f>G26/F26</f>
        <v>0.4886628776548011</v>
      </c>
      <c r="H27" s="26">
        <f>H26/F26</f>
        <v>0.5113371223451989</v>
      </c>
      <c r="I27" s="26">
        <f>I26/B26</f>
        <v>9.0033930403219442E-2</v>
      </c>
      <c r="J27" s="26">
        <f>J26/I26</f>
        <v>0.39526730937773885</v>
      </c>
      <c r="K27" s="26">
        <f>K26/I26</f>
        <v>0.6047326906222612</v>
      </c>
      <c r="L27" s="12"/>
      <c r="M27" s="12"/>
      <c r="N27" s="12"/>
    </row>
    <row r="28" spans="1:14" ht="15.75" customHeight="1" x14ac:dyDescent="0.15">
      <c r="A28" s="146" t="s">
        <v>237</v>
      </c>
      <c r="B28" s="13">
        <f t="shared" si="0"/>
        <v>25263</v>
      </c>
      <c r="C28" s="13">
        <v>4786</v>
      </c>
      <c r="D28" s="13">
        <v>2443</v>
      </c>
      <c r="E28" s="13">
        <f>C28-D28</f>
        <v>2343</v>
      </c>
      <c r="F28" s="13">
        <v>17768</v>
      </c>
      <c r="G28" s="13">
        <v>8667</v>
      </c>
      <c r="H28" s="13">
        <f>F28-G28</f>
        <v>9101</v>
      </c>
      <c r="I28" s="13">
        <v>2709</v>
      </c>
      <c r="J28" s="13">
        <v>1036</v>
      </c>
      <c r="K28" s="13">
        <f>I28-J28</f>
        <v>1673</v>
      </c>
      <c r="L28" s="12"/>
      <c r="M28" s="12"/>
      <c r="N28" s="12"/>
    </row>
    <row r="29" spans="1:14" ht="15.75" customHeight="1" x14ac:dyDescent="0.15">
      <c r="A29" s="146" t="s">
        <v>386</v>
      </c>
      <c r="B29" s="23">
        <f t="shared" si="0"/>
        <v>1</v>
      </c>
      <c r="C29" s="26">
        <f>C28/B28</f>
        <v>0.18944701737719194</v>
      </c>
      <c r="D29" s="26">
        <f>D28/C28</f>
        <v>0.51044713748432924</v>
      </c>
      <c r="E29" s="26">
        <f>E28/C28</f>
        <v>0.48955286251567071</v>
      </c>
      <c r="F29" s="26">
        <f>F28/B28</f>
        <v>0.70332106242330683</v>
      </c>
      <c r="G29" s="26">
        <f>G28/F28</f>
        <v>0.48778703286807745</v>
      </c>
      <c r="H29" s="26">
        <f>H28/F28</f>
        <v>0.51221296713192255</v>
      </c>
      <c r="I29" s="26">
        <f>I28/B28</f>
        <v>0.10723192019950124</v>
      </c>
      <c r="J29" s="26">
        <f>J28/I28</f>
        <v>0.38242894056847543</v>
      </c>
      <c r="K29" s="26">
        <f>K28/I28</f>
        <v>0.61757105943152457</v>
      </c>
      <c r="L29" s="12"/>
      <c r="M29" s="12"/>
      <c r="N29" s="12"/>
    </row>
    <row r="30" spans="1:14" ht="15.75" customHeight="1" x14ac:dyDescent="0.15">
      <c r="A30" s="146" t="s">
        <v>238</v>
      </c>
      <c r="B30" s="13">
        <f t="shared" si="0"/>
        <v>24953</v>
      </c>
      <c r="C30" s="13">
        <v>3796</v>
      </c>
      <c r="D30" s="13">
        <v>1950</v>
      </c>
      <c r="E30" s="13">
        <f>C30-D30</f>
        <v>1846</v>
      </c>
      <c r="F30" s="13">
        <v>17935</v>
      </c>
      <c r="G30" s="13">
        <v>8815</v>
      </c>
      <c r="H30" s="13">
        <f>F30-G30</f>
        <v>9120</v>
      </c>
      <c r="I30" s="13">
        <v>3222</v>
      </c>
      <c r="J30" s="13">
        <v>1281</v>
      </c>
      <c r="K30" s="13">
        <f>I30-J30</f>
        <v>1941</v>
      </c>
      <c r="L30" s="12"/>
      <c r="M30" s="12"/>
      <c r="N30" s="12"/>
    </row>
    <row r="31" spans="1:14" ht="15.75" customHeight="1" x14ac:dyDescent="0.15">
      <c r="A31" s="146" t="s">
        <v>386</v>
      </c>
      <c r="B31" s="23">
        <f t="shared" si="0"/>
        <v>0.99999999999999989</v>
      </c>
      <c r="C31" s="26">
        <f>C30/B30</f>
        <v>0.15212599687412334</v>
      </c>
      <c r="D31" s="26">
        <f>D30/C30</f>
        <v>0.51369863013698636</v>
      </c>
      <c r="E31" s="26">
        <f>E30/C30</f>
        <v>0.4863013698630137</v>
      </c>
      <c r="F31" s="26">
        <f>F30/B30</f>
        <v>0.71875125235442627</v>
      </c>
      <c r="G31" s="26">
        <f>G30/F30</f>
        <v>0.49149707276275439</v>
      </c>
      <c r="H31" s="26">
        <f>H30/F30</f>
        <v>0.50850292723724566</v>
      </c>
      <c r="I31" s="26">
        <f>I30/B30</f>
        <v>0.12912275077145033</v>
      </c>
      <c r="J31" s="26">
        <f>J30/I30</f>
        <v>0.39757914338919925</v>
      </c>
      <c r="K31" s="26">
        <f>K30/I30</f>
        <v>0.60242085661080069</v>
      </c>
      <c r="L31" s="12"/>
      <c r="M31" s="12"/>
      <c r="N31" s="12"/>
    </row>
    <row r="32" spans="1:14" ht="15.75" customHeight="1" x14ac:dyDescent="0.15">
      <c r="A32" s="146" t="s">
        <v>239</v>
      </c>
      <c r="B32" s="13">
        <f t="shared" si="0"/>
        <v>25392</v>
      </c>
      <c r="C32" s="13">
        <v>3676</v>
      </c>
      <c r="D32" s="13">
        <v>1896</v>
      </c>
      <c r="E32" s="13">
        <f>C32-D32</f>
        <v>1780</v>
      </c>
      <c r="F32" s="13">
        <v>17780</v>
      </c>
      <c r="G32" s="13">
        <v>8676</v>
      </c>
      <c r="H32" s="13">
        <f>F32-G32</f>
        <v>9104</v>
      </c>
      <c r="I32" s="13">
        <v>3924</v>
      </c>
      <c r="J32" s="13">
        <v>1651</v>
      </c>
      <c r="K32" s="13">
        <f>I32-J32</f>
        <v>2273</v>
      </c>
      <c r="L32" s="13">
        <v>12</v>
      </c>
      <c r="M32" s="13">
        <v>7</v>
      </c>
      <c r="N32" s="13">
        <v>5</v>
      </c>
    </row>
    <row r="33" spans="1:14" ht="15.75" customHeight="1" x14ac:dyDescent="0.15">
      <c r="A33" s="146" t="s">
        <v>386</v>
      </c>
      <c r="B33" s="23">
        <f t="shared" si="0"/>
        <v>1</v>
      </c>
      <c r="C33" s="26">
        <f>C32/B32</f>
        <v>0.14477000630119724</v>
      </c>
      <c r="D33" s="26">
        <f>D32/C32</f>
        <v>0.51577801958650704</v>
      </c>
      <c r="E33" s="26">
        <f>E32/C32</f>
        <v>0.4842219804134929</v>
      </c>
      <c r="F33" s="26">
        <f>F32/B32</f>
        <v>0.70022054190296157</v>
      </c>
      <c r="G33" s="26">
        <f>G32/F32</f>
        <v>0.48796400449943755</v>
      </c>
      <c r="H33" s="26">
        <f>H32/F32</f>
        <v>0.51203599550056245</v>
      </c>
      <c r="I33" s="26">
        <f>I32/B32</f>
        <v>0.15453686200378072</v>
      </c>
      <c r="J33" s="26">
        <f>J32/I32</f>
        <v>0.42074413863404692</v>
      </c>
      <c r="K33" s="26">
        <f>K32/I32</f>
        <v>0.57925586136595308</v>
      </c>
      <c r="L33" s="26">
        <f>L32/B32</f>
        <v>4.7258979206049151E-4</v>
      </c>
      <c r="M33" s="26">
        <f>M32/L32</f>
        <v>0.58333333333333337</v>
      </c>
      <c r="N33" s="26">
        <f>N32/L32</f>
        <v>0.41666666666666669</v>
      </c>
    </row>
    <row r="34" spans="1:14" ht="15.75" customHeight="1" x14ac:dyDescent="0.15">
      <c r="A34" s="146" t="s">
        <v>196</v>
      </c>
      <c r="B34" s="13">
        <v>25103</v>
      </c>
      <c r="C34" s="149">
        <v>3682</v>
      </c>
      <c r="D34" s="13">
        <v>1896</v>
      </c>
      <c r="E34" s="13">
        <v>1786</v>
      </c>
      <c r="F34" s="13">
        <v>16380</v>
      </c>
      <c r="G34" s="13">
        <v>7893</v>
      </c>
      <c r="H34" s="13">
        <v>8487</v>
      </c>
      <c r="I34" s="13">
        <v>5041</v>
      </c>
      <c r="J34" s="13">
        <v>2280</v>
      </c>
      <c r="K34" s="13">
        <v>2761</v>
      </c>
      <c r="L34" s="13"/>
      <c r="M34" s="26"/>
      <c r="N34" s="13"/>
    </row>
    <row r="35" spans="1:14" ht="15.75" customHeight="1" x14ac:dyDescent="0.15">
      <c r="A35" s="146" t="s">
        <v>386</v>
      </c>
      <c r="B35" s="23">
        <f>SUM(C35,F35,I35,L35)</f>
        <v>1</v>
      </c>
      <c r="C35" s="26">
        <f>C34/B34</f>
        <v>0.14667569613193643</v>
      </c>
      <c r="D35" s="26">
        <f>D34/C34</f>
        <v>0.51493753394894082</v>
      </c>
      <c r="E35" s="26">
        <f>E34/C34</f>
        <v>0.48506246605105918</v>
      </c>
      <c r="F35" s="26">
        <f>F34/B34</f>
        <v>0.65251165199378558</v>
      </c>
      <c r="G35" s="26">
        <f>G34/F34</f>
        <v>0.48186813186813188</v>
      </c>
      <c r="H35" s="26">
        <f>H34/F34</f>
        <v>0.51813186813186818</v>
      </c>
      <c r="I35" s="26">
        <f>I34/B34</f>
        <v>0.20081265187427796</v>
      </c>
      <c r="J35" s="26">
        <f>J34/I34</f>
        <v>0.45229121206109901</v>
      </c>
      <c r="K35" s="26">
        <f>K34/I34</f>
        <v>0.54770878793890099</v>
      </c>
      <c r="L35" s="26"/>
      <c r="M35" s="26"/>
      <c r="N35" s="26"/>
    </row>
    <row r="36" spans="1:14" ht="15.75" customHeight="1" x14ac:dyDescent="0.15">
      <c r="A36" s="146" t="s">
        <v>362</v>
      </c>
      <c r="B36" s="24">
        <v>24533</v>
      </c>
      <c r="C36" s="22">
        <v>3447</v>
      </c>
      <c r="D36" s="22">
        <v>1739</v>
      </c>
      <c r="E36" s="22">
        <v>1708</v>
      </c>
      <c r="F36" s="22">
        <v>14551</v>
      </c>
      <c r="G36" s="22">
        <v>7136</v>
      </c>
      <c r="H36" s="22">
        <v>7415</v>
      </c>
      <c r="I36" s="22">
        <v>6534</v>
      </c>
      <c r="J36" s="22">
        <v>2932</v>
      </c>
      <c r="K36" s="22">
        <v>3602</v>
      </c>
      <c r="L36" s="22">
        <v>1</v>
      </c>
      <c r="M36" s="22">
        <v>1</v>
      </c>
      <c r="N36" s="22">
        <v>0</v>
      </c>
    </row>
    <row r="37" spans="1:14" ht="15.75" customHeight="1" x14ac:dyDescent="0.15">
      <c r="A37" s="146" t="s">
        <v>386</v>
      </c>
      <c r="B37" s="25">
        <f>SUM(C37,F37,I37,L37)</f>
        <v>1</v>
      </c>
      <c r="C37" s="25">
        <f>C36/B36</f>
        <v>0.14050462642155465</v>
      </c>
      <c r="D37" s="25">
        <f>D36/C36</f>
        <v>0.50449666376559332</v>
      </c>
      <c r="E37" s="25">
        <f>E36/C36</f>
        <v>0.49550333623440673</v>
      </c>
      <c r="F37" s="25">
        <f>F36/B36</f>
        <v>0.5931194717319529</v>
      </c>
      <c r="G37" s="25">
        <f>G36/F36</f>
        <v>0.49041303003230019</v>
      </c>
      <c r="H37" s="25">
        <f>H36/F36</f>
        <v>0.50958696996769981</v>
      </c>
      <c r="I37" s="25">
        <f>I36/B36</f>
        <v>0.26633514042310358</v>
      </c>
      <c r="J37" s="25">
        <f>J36/I36</f>
        <v>0.44872972145699419</v>
      </c>
      <c r="K37" s="25">
        <f>K36/I36</f>
        <v>0.55127027854300581</v>
      </c>
      <c r="L37" s="25">
        <f>L36/B36</f>
        <v>4.0761423388904738E-5</v>
      </c>
      <c r="M37" s="25">
        <f>M36/L36</f>
        <v>1</v>
      </c>
      <c r="N37" s="25">
        <f>N36/L36</f>
        <v>0</v>
      </c>
    </row>
    <row r="38" spans="1:14" ht="15.75" customHeight="1" x14ac:dyDescent="0.15">
      <c r="A38" s="146" t="s">
        <v>366</v>
      </c>
      <c r="B38" s="24">
        <v>23755</v>
      </c>
      <c r="C38" s="22">
        <v>3150</v>
      </c>
      <c r="D38" s="22">
        <v>1631</v>
      </c>
      <c r="E38" s="22">
        <v>1519</v>
      </c>
      <c r="F38" s="22">
        <v>12713</v>
      </c>
      <c r="G38" s="22">
        <v>6224</v>
      </c>
      <c r="H38" s="22">
        <v>6489</v>
      </c>
      <c r="I38" s="22">
        <v>7874</v>
      </c>
      <c r="J38" s="22">
        <v>3591</v>
      </c>
      <c r="K38" s="22">
        <v>4283</v>
      </c>
      <c r="L38" s="22">
        <v>18</v>
      </c>
      <c r="M38" s="22">
        <v>14</v>
      </c>
      <c r="N38" s="22">
        <v>4</v>
      </c>
    </row>
    <row r="39" spans="1:14" ht="15.75" customHeight="1" x14ac:dyDescent="0.15">
      <c r="A39" s="146" t="s">
        <v>386</v>
      </c>
      <c r="B39" s="25">
        <f>SUM(C39,F39,I39,L39)</f>
        <v>1</v>
      </c>
      <c r="C39" s="25">
        <f>C38/B38</f>
        <v>0.13260366238686591</v>
      </c>
      <c r="D39" s="25">
        <f>D38/C38</f>
        <v>0.51777777777777778</v>
      </c>
      <c r="E39" s="25">
        <f>E38/C38</f>
        <v>0.48222222222222222</v>
      </c>
      <c r="F39" s="25">
        <f>F38/B38</f>
        <v>0.53517154283308777</v>
      </c>
      <c r="G39" s="25">
        <f>G38/F38</f>
        <v>0.48957759773460235</v>
      </c>
      <c r="H39" s="25">
        <f>H38/F38</f>
        <v>0.51042240226539759</v>
      </c>
      <c r="I39" s="25">
        <f>I38/B38</f>
        <v>0.3314670595664071</v>
      </c>
      <c r="J39" s="25">
        <f>J38/I38</f>
        <v>0.45605791211582425</v>
      </c>
      <c r="K39" s="25">
        <f>K38/I38</f>
        <v>0.54394208788417575</v>
      </c>
      <c r="L39" s="25">
        <f>L38/B38</f>
        <v>7.5773521363923385E-4</v>
      </c>
      <c r="M39" s="25">
        <f>M38/L38</f>
        <v>0.77777777777777779</v>
      </c>
      <c r="N39" s="25">
        <f>N38/L38</f>
        <v>0.22222222222222221</v>
      </c>
    </row>
    <row r="40" spans="1:14" ht="15.75" customHeight="1" x14ac:dyDescent="0.15">
      <c r="A40" s="146" t="s">
        <v>523</v>
      </c>
      <c r="B40" s="24">
        <v>22834</v>
      </c>
      <c r="C40" s="22">
        <v>2886</v>
      </c>
      <c r="D40" s="22">
        <v>1484</v>
      </c>
      <c r="E40" s="22">
        <v>1402</v>
      </c>
      <c r="F40" s="22">
        <v>11778</v>
      </c>
      <c r="G40" s="22">
        <v>5834</v>
      </c>
      <c r="H40" s="22">
        <v>5944</v>
      </c>
      <c r="I40" s="22">
        <v>8136</v>
      </c>
      <c r="J40" s="22">
        <v>3616</v>
      </c>
      <c r="K40" s="22">
        <v>4520</v>
      </c>
      <c r="L40" s="22">
        <v>34</v>
      </c>
      <c r="M40" s="22">
        <v>24</v>
      </c>
      <c r="N40" s="22">
        <v>10</v>
      </c>
    </row>
    <row r="41" spans="1:14" ht="15.75" customHeight="1" x14ac:dyDescent="0.15">
      <c r="A41" s="146" t="s">
        <v>386</v>
      </c>
      <c r="B41" s="25">
        <f>SUM(C41,F41,I41,L41)</f>
        <v>0.99999999999999989</v>
      </c>
      <c r="C41" s="25">
        <f>C40/B40</f>
        <v>0.12639047035123063</v>
      </c>
      <c r="D41" s="25">
        <f>D40/C40</f>
        <v>0.5142065142065142</v>
      </c>
      <c r="E41" s="25">
        <f>E40/C40</f>
        <v>0.4857934857934858</v>
      </c>
      <c r="F41" s="25">
        <f>F40/B40</f>
        <v>0.51580975737934653</v>
      </c>
      <c r="G41" s="25">
        <f>G40/F40</f>
        <v>0.49533027678723041</v>
      </c>
      <c r="H41" s="25">
        <f>H40/F40</f>
        <v>0.50466972321276959</v>
      </c>
      <c r="I41" s="25">
        <f>I40/B40</f>
        <v>0.3563107646492073</v>
      </c>
      <c r="J41" s="25">
        <f>J40/I40</f>
        <v>0.44444444444444442</v>
      </c>
      <c r="K41" s="25">
        <f>K40/I40</f>
        <v>0.55555555555555558</v>
      </c>
      <c r="L41" s="25">
        <f>L40/B40</f>
        <v>1.4890076202154683E-3</v>
      </c>
      <c r="M41" s="25">
        <f>M40/L40</f>
        <v>0.70588235294117652</v>
      </c>
      <c r="N41" s="25">
        <f>N40/L40</f>
        <v>0.29411764705882354</v>
      </c>
    </row>
    <row r="42" spans="1:14" ht="18.75" customHeight="1" x14ac:dyDescent="0.15">
      <c r="A42" s="140" t="s">
        <v>389</v>
      </c>
    </row>
    <row r="45" spans="1:14" x14ac:dyDescent="0.15">
      <c r="E45" s="140" t="s">
        <v>391</v>
      </c>
      <c r="K45" s="29"/>
    </row>
  </sheetData>
  <mergeCells count="16">
    <mergeCell ref="A19:A21"/>
    <mergeCell ref="B19:B21"/>
    <mergeCell ref="L19:N20"/>
    <mergeCell ref="A2:A4"/>
    <mergeCell ref="B2:B4"/>
    <mergeCell ref="G2:G4"/>
    <mergeCell ref="H2:H4"/>
    <mergeCell ref="I2:I4"/>
    <mergeCell ref="C3:C4"/>
    <mergeCell ref="F3:F4"/>
    <mergeCell ref="C19:E19"/>
    <mergeCell ref="F19:H19"/>
    <mergeCell ref="I19:K19"/>
    <mergeCell ref="C20:E20"/>
    <mergeCell ref="F20:H20"/>
    <mergeCell ref="I20:K20"/>
  </mergeCells>
  <phoneticPr fontId="8"/>
  <pageMargins left="0.39370078740157483" right="0.39370078740157483" top="0.39370078740157483" bottom="0.39370078740157483" header="0.3" footer="0.23622047244094488"/>
  <pageSetup paperSize="9" scale="92" orientation="landscape" r:id="rId1"/>
  <headerFooter scaleWithDoc="0" alignWithMargins="0">
    <oddFooter>&amp;C- &amp;P -</oddFooter>
    <firstFooter>&amp;C&amp;10 1</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38"/>
  <sheetViews>
    <sheetView view="pageBreakPreview" zoomScale="85" zoomScaleSheetLayoutView="85" workbookViewId="0">
      <pane ySplit="3" topLeftCell="A4" activePane="bottomLeft" state="frozen"/>
      <selection pane="bottomLeft" activeCell="A7" sqref="A7:XFD36"/>
    </sheetView>
  </sheetViews>
  <sheetFormatPr defaultRowHeight="13.5" x14ac:dyDescent="0.15"/>
  <cols>
    <col min="1" max="1" width="9.625" style="14" customWidth="1"/>
    <col min="2" max="2" width="7.25" style="30" bestFit="1" customWidth="1"/>
    <col min="3" max="20" width="7.875" style="30" customWidth="1"/>
    <col min="21" max="21" width="9" style="14" customWidth="1"/>
    <col min="22" max="16384" width="9" style="14"/>
  </cols>
  <sheetData>
    <row r="1" spans="1:20" ht="18.75" customHeight="1" x14ac:dyDescent="0.15">
      <c r="A1" s="139" t="s">
        <v>393</v>
      </c>
    </row>
    <row r="2" spans="1:20" x14ac:dyDescent="0.15">
      <c r="A2" s="434" t="s">
        <v>120</v>
      </c>
      <c r="B2" s="435" t="s">
        <v>6</v>
      </c>
      <c r="C2" s="433" t="s">
        <v>394</v>
      </c>
      <c r="D2" s="433"/>
      <c r="E2" s="433"/>
      <c r="F2" s="433"/>
      <c r="G2" s="433"/>
      <c r="H2" s="433"/>
      <c r="I2" s="433"/>
      <c r="J2" s="433"/>
      <c r="K2" s="433"/>
      <c r="L2" s="433"/>
      <c r="M2" s="433"/>
      <c r="N2" s="433"/>
      <c r="O2" s="433"/>
      <c r="P2" s="433"/>
      <c r="Q2" s="433"/>
      <c r="R2" s="433"/>
      <c r="S2" s="433"/>
      <c r="T2" s="433"/>
    </row>
    <row r="3" spans="1:20" x14ac:dyDescent="0.15">
      <c r="A3" s="434"/>
      <c r="B3" s="435"/>
      <c r="C3" s="33" t="s">
        <v>390</v>
      </c>
      <c r="D3" s="33" t="s">
        <v>396</v>
      </c>
      <c r="E3" s="33" t="s">
        <v>397</v>
      </c>
      <c r="F3" s="33" t="s">
        <v>399</v>
      </c>
      <c r="G3" s="33" t="s">
        <v>403</v>
      </c>
      <c r="H3" s="33" t="s">
        <v>404</v>
      </c>
      <c r="I3" s="33" t="s">
        <v>407</v>
      </c>
      <c r="J3" s="33" t="s">
        <v>54</v>
      </c>
      <c r="K3" s="33" t="s">
        <v>50</v>
      </c>
      <c r="L3" s="33" t="s">
        <v>380</v>
      </c>
      <c r="M3" s="33" t="s">
        <v>259</v>
      </c>
      <c r="N3" s="33" t="s">
        <v>26</v>
      </c>
      <c r="O3" s="33" t="s">
        <v>65</v>
      </c>
      <c r="P3" s="33" t="s">
        <v>408</v>
      </c>
      <c r="Q3" s="33" t="s">
        <v>249</v>
      </c>
      <c r="R3" s="33" t="s">
        <v>411</v>
      </c>
      <c r="S3" s="33" t="s">
        <v>412</v>
      </c>
      <c r="T3" s="33" t="s">
        <v>416</v>
      </c>
    </row>
    <row r="4" spans="1:20" s="187" customFormat="1" ht="18" hidden="1" customHeight="1" x14ac:dyDescent="0.15">
      <c r="A4" s="146" t="s">
        <v>162</v>
      </c>
      <c r="B4" s="31">
        <v>14884</v>
      </c>
      <c r="C4" s="31">
        <v>1795</v>
      </c>
      <c r="D4" s="31">
        <v>1243</v>
      </c>
      <c r="E4" s="31">
        <v>968</v>
      </c>
      <c r="F4" s="31">
        <v>880</v>
      </c>
      <c r="G4" s="31">
        <v>1322</v>
      </c>
      <c r="H4" s="31">
        <v>1645</v>
      </c>
      <c r="I4" s="31">
        <v>1507</v>
      </c>
      <c r="J4" s="31">
        <v>1070</v>
      </c>
      <c r="K4" s="31">
        <v>856</v>
      </c>
      <c r="L4" s="31">
        <v>687</v>
      </c>
      <c r="M4" s="31">
        <v>685</v>
      </c>
      <c r="N4" s="31">
        <v>650</v>
      </c>
      <c r="O4" s="31">
        <v>517</v>
      </c>
      <c r="P4" s="31">
        <v>360</v>
      </c>
      <c r="Q4" s="31">
        <v>339</v>
      </c>
      <c r="R4" s="31">
        <v>183</v>
      </c>
      <c r="S4" s="31">
        <v>177</v>
      </c>
      <c r="T4" s="31"/>
    </row>
    <row r="5" spans="1:20" s="187" customFormat="1" ht="18" hidden="1" customHeight="1" x14ac:dyDescent="0.15">
      <c r="A5" s="146" t="s">
        <v>195</v>
      </c>
      <c r="B5" s="31">
        <v>7230</v>
      </c>
      <c r="C5" s="31">
        <v>914</v>
      </c>
      <c r="D5" s="31">
        <v>647</v>
      </c>
      <c r="E5" s="31">
        <v>489</v>
      </c>
      <c r="F5" s="31">
        <v>421</v>
      </c>
      <c r="G5" s="31">
        <v>582</v>
      </c>
      <c r="H5" s="31">
        <v>736</v>
      </c>
      <c r="I5" s="31">
        <v>835</v>
      </c>
      <c r="J5" s="31">
        <v>577</v>
      </c>
      <c r="K5" s="31">
        <v>446</v>
      </c>
      <c r="L5" s="31">
        <v>316</v>
      </c>
      <c r="M5" s="31">
        <v>307</v>
      </c>
      <c r="N5" s="31">
        <v>293</v>
      </c>
      <c r="O5" s="31">
        <v>229</v>
      </c>
      <c r="P5" s="31">
        <v>160</v>
      </c>
      <c r="Q5" s="31">
        <v>155</v>
      </c>
      <c r="R5" s="31">
        <v>61</v>
      </c>
      <c r="S5" s="31">
        <v>62</v>
      </c>
      <c r="T5" s="31"/>
    </row>
    <row r="6" spans="1:20" s="187" customFormat="1" ht="18" hidden="1" customHeight="1" x14ac:dyDescent="0.15">
      <c r="A6" s="146" t="s">
        <v>321</v>
      </c>
      <c r="B6" s="31">
        <f t="shared" ref="B6:S6" si="0">B4-B5</f>
        <v>7654</v>
      </c>
      <c r="C6" s="31">
        <f t="shared" si="0"/>
        <v>881</v>
      </c>
      <c r="D6" s="31">
        <f t="shared" si="0"/>
        <v>596</v>
      </c>
      <c r="E6" s="31">
        <f t="shared" si="0"/>
        <v>479</v>
      </c>
      <c r="F6" s="31">
        <f t="shared" si="0"/>
        <v>459</v>
      </c>
      <c r="G6" s="31">
        <f t="shared" si="0"/>
        <v>740</v>
      </c>
      <c r="H6" s="31">
        <f t="shared" si="0"/>
        <v>909</v>
      </c>
      <c r="I6" s="31">
        <f t="shared" si="0"/>
        <v>672</v>
      </c>
      <c r="J6" s="31">
        <f t="shared" si="0"/>
        <v>493</v>
      </c>
      <c r="K6" s="31">
        <f t="shared" si="0"/>
        <v>410</v>
      </c>
      <c r="L6" s="31">
        <f t="shared" si="0"/>
        <v>371</v>
      </c>
      <c r="M6" s="31">
        <f t="shared" si="0"/>
        <v>378</v>
      </c>
      <c r="N6" s="31">
        <f t="shared" si="0"/>
        <v>357</v>
      </c>
      <c r="O6" s="31">
        <f t="shared" si="0"/>
        <v>288</v>
      </c>
      <c r="P6" s="31">
        <f t="shared" si="0"/>
        <v>200</v>
      </c>
      <c r="Q6" s="31">
        <f t="shared" si="0"/>
        <v>184</v>
      </c>
      <c r="R6" s="31">
        <f t="shared" si="0"/>
        <v>122</v>
      </c>
      <c r="S6" s="31">
        <f t="shared" si="0"/>
        <v>115</v>
      </c>
      <c r="T6" s="31"/>
    </row>
    <row r="7" spans="1:20" s="187" customFormat="1" ht="18" customHeight="1" x14ac:dyDescent="0.15">
      <c r="A7" s="146" t="s">
        <v>405</v>
      </c>
      <c r="B7" s="31">
        <v>20604</v>
      </c>
      <c r="C7" s="31">
        <v>2508</v>
      </c>
      <c r="D7" s="31">
        <v>2339</v>
      </c>
      <c r="E7" s="31">
        <v>1541</v>
      </c>
      <c r="F7" s="31">
        <v>1011</v>
      </c>
      <c r="G7" s="31">
        <v>1048</v>
      </c>
      <c r="H7" s="31">
        <v>2089</v>
      </c>
      <c r="I7" s="31">
        <v>2348</v>
      </c>
      <c r="J7" s="31">
        <v>1908</v>
      </c>
      <c r="K7" s="31">
        <v>1284</v>
      </c>
      <c r="L7" s="31">
        <v>968</v>
      </c>
      <c r="M7" s="31">
        <v>751</v>
      </c>
      <c r="N7" s="31">
        <v>750</v>
      </c>
      <c r="O7" s="31">
        <v>699</v>
      </c>
      <c r="P7" s="31">
        <v>519</v>
      </c>
      <c r="Q7" s="31">
        <v>342</v>
      </c>
      <c r="R7" s="31">
        <v>296</v>
      </c>
      <c r="S7" s="31">
        <v>203</v>
      </c>
      <c r="T7" s="31"/>
    </row>
    <row r="8" spans="1:20" s="187" customFormat="1" ht="18" customHeight="1" x14ac:dyDescent="0.15">
      <c r="A8" s="146" t="s">
        <v>195</v>
      </c>
      <c r="B8" s="31">
        <v>10004</v>
      </c>
      <c r="C8" s="31">
        <v>1262</v>
      </c>
      <c r="D8" s="31">
        <v>1194</v>
      </c>
      <c r="E8" s="31">
        <v>798</v>
      </c>
      <c r="F8" s="31">
        <v>509</v>
      </c>
      <c r="G8" s="31">
        <v>464</v>
      </c>
      <c r="H8" s="31">
        <v>925</v>
      </c>
      <c r="I8" s="31">
        <v>1091</v>
      </c>
      <c r="J8" s="31">
        <v>1067</v>
      </c>
      <c r="K8" s="31">
        <v>699</v>
      </c>
      <c r="L8" s="31">
        <v>486</v>
      </c>
      <c r="M8" s="31">
        <v>325</v>
      </c>
      <c r="N8" s="31">
        <v>324</v>
      </c>
      <c r="O8" s="31">
        <v>307</v>
      </c>
      <c r="P8" s="31">
        <v>227</v>
      </c>
      <c r="Q8" s="31">
        <v>135</v>
      </c>
      <c r="R8" s="31">
        <v>127</v>
      </c>
      <c r="S8" s="31">
        <v>64</v>
      </c>
      <c r="T8" s="31"/>
    </row>
    <row r="9" spans="1:20" s="187" customFormat="1" ht="18" customHeight="1" x14ac:dyDescent="0.15">
      <c r="A9" s="146" t="s">
        <v>321</v>
      </c>
      <c r="B9" s="31">
        <f t="shared" ref="B9:S9" si="1">B7-B8</f>
        <v>10600</v>
      </c>
      <c r="C9" s="31">
        <f t="shared" si="1"/>
        <v>1246</v>
      </c>
      <c r="D9" s="31">
        <f t="shared" si="1"/>
        <v>1145</v>
      </c>
      <c r="E9" s="31">
        <f t="shared" si="1"/>
        <v>743</v>
      </c>
      <c r="F9" s="31">
        <f t="shared" si="1"/>
        <v>502</v>
      </c>
      <c r="G9" s="31">
        <f t="shared" si="1"/>
        <v>584</v>
      </c>
      <c r="H9" s="31">
        <f t="shared" si="1"/>
        <v>1164</v>
      </c>
      <c r="I9" s="31">
        <f t="shared" si="1"/>
        <v>1257</v>
      </c>
      <c r="J9" s="31">
        <f t="shared" si="1"/>
        <v>841</v>
      </c>
      <c r="K9" s="31">
        <f t="shared" si="1"/>
        <v>585</v>
      </c>
      <c r="L9" s="31">
        <f t="shared" si="1"/>
        <v>482</v>
      </c>
      <c r="M9" s="31">
        <f t="shared" si="1"/>
        <v>426</v>
      </c>
      <c r="N9" s="31">
        <f t="shared" si="1"/>
        <v>426</v>
      </c>
      <c r="O9" s="31">
        <f t="shared" si="1"/>
        <v>392</v>
      </c>
      <c r="P9" s="31">
        <f t="shared" si="1"/>
        <v>292</v>
      </c>
      <c r="Q9" s="31">
        <f t="shared" si="1"/>
        <v>207</v>
      </c>
      <c r="R9" s="31">
        <f t="shared" si="1"/>
        <v>169</v>
      </c>
      <c r="S9" s="31">
        <f t="shared" si="1"/>
        <v>139</v>
      </c>
      <c r="T9" s="31"/>
    </row>
    <row r="10" spans="1:20" s="187" customFormat="1" ht="18" customHeight="1" x14ac:dyDescent="0.15">
      <c r="A10" s="146" t="s">
        <v>419</v>
      </c>
      <c r="B10" s="31">
        <v>24252</v>
      </c>
      <c r="C10" s="31">
        <v>1942</v>
      </c>
      <c r="D10" s="31">
        <v>2922</v>
      </c>
      <c r="E10" s="31">
        <v>2517</v>
      </c>
      <c r="F10" s="31">
        <v>1437</v>
      </c>
      <c r="G10" s="31">
        <v>987</v>
      </c>
      <c r="H10" s="31">
        <v>1363</v>
      </c>
      <c r="I10" s="31">
        <v>2565</v>
      </c>
      <c r="J10" s="31">
        <v>2633</v>
      </c>
      <c r="K10" s="31">
        <v>1996</v>
      </c>
      <c r="L10" s="31">
        <v>1391</v>
      </c>
      <c r="M10" s="31">
        <v>1053</v>
      </c>
      <c r="N10" s="31">
        <v>839</v>
      </c>
      <c r="O10" s="31">
        <v>774</v>
      </c>
      <c r="P10" s="31">
        <v>716</v>
      </c>
      <c r="Q10" s="31">
        <v>504</v>
      </c>
      <c r="R10" s="31">
        <v>305</v>
      </c>
      <c r="S10" s="31">
        <v>308</v>
      </c>
      <c r="T10" s="31"/>
    </row>
    <row r="11" spans="1:20" s="187" customFormat="1" ht="18" customHeight="1" x14ac:dyDescent="0.15">
      <c r="A11" s="146" t="s">
        <v>195</v>
      </c>
      <c r="B11" s="31">
        <v>11784</v>
      </c>
      <c r="C11" s="31">
        <v>970</v>
      </c>
      <c r="D11" s="31">
        <v>1485</v>
      </c>
      <c r="E11" s="31">
        <v>1300</v>
      </c>
      <c r="F11" s="31">
        <v>723</v>
      </c>
      <c r="G11" s="31">
        <v>434</v>
      </c>
      <c r="H11" s="31">
        <v>605</v>
      </c>
      <c r="I11" s="31">
        <v>1199</v>
      </c>
      <c r="J11" s="31">
        <v>1250</v>
      </c>
      <c r="K11" s="31">
        <v>1117</v>
      </c>
      <c r="L11" s="31">
        <v>754</v>
      </c>
      <c r="M11" s="31">
        <v>518</v>
      </c>
      <c r="N11" s="31">
        <v>365</v>
      </c>
      <c r="O11" s="31">
        <v>335</v>
      </c>
      <c r="P11" s="31">
        <v>292</v>
      </c>
      <c r="Q11" s="31">
        <v>217</v>
      </c>
      <c r="R11" s="31">
        <v>107</v>
      </c>
      <c r="S11" s="31">
        <v>113</v>
      </c>
      <c r="T11" s="31"/>
    </row>
    <row r="12" spans="1:20" s="187" customFormat="1" ht="18" customHeight="1" x14ac:dyDescent="0.15">
      <c r="A12" s="146" t="s">
        <v>321</v>
      </c>
      <c r="B12" s="31">
        <f t="shared" ref="B12:S12" si="2">B10-B11</f>
        <v>12468</v>
      </c>
      <c r="C12" s="31">
        <f t="shared" si="2"/>
        <v>972</v>
      </c>
      <c r="D12" s="31">
        <f t="shared" si="2"/>
        <v>1437</v>
      </c>
      <c r="E12" s="31">
        <f t="shared" si="2"/>
        <v>1217</v>
      </c>
      <c r="F12" s="31">
        <f t="shared" si="2"/>
        <v>714</v>
      </c>
      <c r="G12" s="31">
        <f t="shared" si="2"/>
        <v>553</v>
      </c>
      <c r="H12" s="31">
        <f t="shared" si="2"/>
        <v>758</v>
      </c>
      <c r="I12" s="31">
        <f t="shared" si="2"/>
        <v>1366</v>
      </c>
      <c r="J12" s="31">
        <f t="shared" si="2"/>
        <v>1383</v>
      </c>
      <c r="K12" s="31">
        <f t="shared" si="2"/>
        <v>879</v>
      </c>
      <c r="L12" s="31">
        <f t="shared" si="2"/>
        <v>637</v>
      </c>
      <c r="M12" s="31">
        <f t="shared" si="2"/>
        <v>535</v>
      </c>
      <c r="N12" s="31">
        <f t="shared" si="2"/>
        <v>474</v>
      </c>
      <c r="O12" s="31">
        <f t="shared" si="2"/>
        <v>439</v>
      </c>
      <c r="P12" s="31">
        <f t="shared" si="2"/>
        <v>424</v>
      </c>
      <c r="Q12" s="31">
        <f t="shared" si="2"/>
        <v>287</v>
      </c>
      <c r="R12" s="31">
        <f t="shared" si="2"/>
        <v>198</v>
      </c>
      <c r="S12" s="31">
        <f t="shared" si="2"/>
        <v>195</v>
      </c>
      <c r="T12" s="31"/>
    </row>
    <row r="13" spans="1:20" s="187" customFormat="1" ht="18" customHeight="1" x14ac:dyDescent="0.15">
      <c r="A13" s="146" t="s">
        <v>421</v>
      </c>
      <c r="B13" s="31">
        <v>25346</v>
      </c>
      <c r="C13" s="31">
        <v>1396</v>
      </c>
      <c r="D13" s="31">
        <v>2070</v>
      </c>
      <c r="E13" s="31">
        <v>2883</v>
      </c>
      <c r="F13" s="31">
        <v>2260</v>
      </c>
      <c r="G13" s="31">
        <v>1188</v>
      </c>
      <c r="H13" s="31">
        <v>1129</v>
      </c>
      <c r="I13" s="31">
        <v>1580</v>
      </c>
      <c r="J13" s="31">
        <v>2692</v>
      </c>
      <c r="K13" s="31">
        <v>2599</v>
      </c>
      <c r="L13" s="31">
        <v>1959</v>
      </c>
      <c r="M13" s="31">
        <v>1378</v>
      </c>
      <c r="N13" s="31">
        <v>1078</v>
      </c>
      <c r="O13" s="31">
        <v>852</v>
      </c>
      <c r="P13" s="31">
        <v>783</v>
      </c>
      <c r="Q13" s="31">
        <v>673</v>
      </c>
      <c r="R13" s="31">
        <v>435</v>
      </c>
      <c r="S13" s="31">
        <v>391</v>
      </c>
      <c r="T13" s="31"/>
    </row>
    <row r="14" spans="1:20" s="187" customFormat="1" ht="18" customHeight="1" x14ac:dyDescent="0.15">
      <c r="A14" s="146" t="s">
        <v>195</v>
      </c>
      <c r="B14" s="31">
        <v>12264</v>
      </c>
      <c r="C14" s="31">
        <v>710</v>
      </c>
      <c r="D14" s="31">
        <v>1021</v>
      </c>
      <c r="E14" s="31">
        <v>1463</v>
      </c>
      <c r="F14" s="31">
        <v>1144</v>
      </c>
      <c r="G14" s="31">
        <v>532</v>
      </c>
      <c r="H14" s="31">
        <v>517</v>
      </c>
      <c r="I14" s="31">
        <v>714</v>
      </c>
      <c r="J14" s="31">
        <v>1297</v>
      </c>
      <c r="K14" s="31">
        <v>1251</v>
      </c>
      <c r="L14" s="31">
        <v>1091</v>
      </c>
      <c r="M14" s="31">
        <v>744</v>
      </c>
      <c r="N14" s="31">
        <v>516</v>
      </c>
      <c r="O14" s="31">
        <v>362</v>
      </c>
      <c r="P14" s="31">
        <v>333</v>
      </c>
      <c r="Q14" s="31">
        <v>268</v>
      </c>
      <c r="R14" s="31">
        <v>181</v>
      </c>
      <c r="S14" s="31">
        <v>120</v>
      </c>
      <c r="T14" s="31"/>
    </row>
    <row r="15" spans="1:20" s="187" customFormat="1" ht="18" customHeight="1" x14ac:dyDescent="0.15">
      <c r="A15" s="146" t="s">
        <v>321</v>
      </c>
      <c r="B15" s="31">
        <f t="shared" ref="B15:S15" si="3">B13-B14</f>
        <v>13082</v>
      </c>
      <c r="C15" s="31">
        <f t="shared" si="3"/>
        <v>686</v>
      </c>
      <c r="D15" s="31">
        <f t="shared" si="3"/>
        <v>1049</v>
      </c>
      <c r="E15" s="31">
        <f t="shared" si="3"/>
        <v>1420</v>
      </c>
      <c r="F15" s="31">
        <f t="shared" si="3"/>
        <v>1116</v>
      </c>
      <c r="G15" s="31">
        <f t="shared" si="3"/>
        <v>656</v>
      </c>
      <c r="H15" s="31">
        <f t="shared" si="3"/>
        <v>612</v>
      </c>
      <c r="I15" s="31">
        <f t="shared" si="3"/>
        <v>866</v>
      </c>
      <c r="J15" s="31">
        <f t="shared" si="3"/>
        <v>1395</v>
      </c>
      <c r="K15" s="31">
        <f t="shared" si="3"/>
        <v>1348</v>
      </c>
      <c r="L15" s="31">
        <f t="shared" si="3"/>
        <v>868</v>
      </c>
      <c r="M15" s="31">
        <f t="shared" si="3"/>
        <v>634</v>
      </c>
      <c r="N15" s="31">
        <f t="shared" si="3"/>
        <v>562</v>
      </c>
      <c r="O15" s="31">
        <f t="shared" si="3"/>
        <v>490</v>
      </c>
      <c r="P15" s="31">
        <f t="shared" si="3"/>
        <v>450</v>
      </c>
      <c r="Q15" s="31">
        <f t="shared" si="3"/>
        <v>405</v>
      </c>
      <c r="R15" s="31">
        <f t="shared" si="3"/>
        <v>254</v>
      </c>
      <c r="S15" s="31">
        <f t="shared" si="3"/>
        <v>271</v>
      </c>
      <c r="T15" s="31"/>
    </row>
    <row r="16" spans="1:20" s="187" customFormat="1" ht="18" customHeight="1" x14ac:dyDescent="0.15">
      <c r="A16" s="146" t="s">
        <v>189</v>
      </c>
      <c r="B16" s="31">
        <v>25263</v>
      </c>
      <c r="C16" s="31">
        <v>1129</v>
      </c>
      <c r="D16" s="31">
        <v>1545</v>
      </c>
      <c r="E16" s="31">
        <v>2112</v>
      </c>
      <c r="F16" s="31">
        <v>2584</v>
      </c>
      <c r="G16" s="31">
        <v>1624</v>
      </c>
      <c r="H16" s="31">
        <v>1136</v>
      </c>
      <c r="I16" s="31">
        <v>1199</v>
      </c>
      <c r="J16" s="31">
        <v>1630</v>
      </c>
      <c r="K16" s="31">
        <v>2688</v>
      </c>
      <c r="L16" s="31">
        <v>2538</v>
      </c>
      <c r="M16" s="31">
        <v>1891</v>
      </c>
      <c r="N16" s="31">
        <v>1396</v>
      </c>
      <c r="O16" s="31">
        <v>1082</v>
      </c>
      <c r="P16" s="31">
        <v>828</v>
      </c>
      <c r="Q16" s="31">
        <v>749</v>
      </c>
      <c r="R16" s="31">
        <v>591</v>
      </c>
      <c r="S16" s="31">
        <v>541</v>
      </c>
      <c r="T16" s="31"/>
    </row>
    <row r="17" spans="1:21" s="187" customFormat="1" ht="18" customHeight="1" x14ac:dyDescent="0.15">
      <c r="A17" s="146" t="s">
        <v>195</v>
      </c>
      <c r="B17" s="31">
        <v>12146</v>
      </c>
      <c r="C17" s="31">
        <v>593</v>
      </c>
      <c r="D17" s="31">
        <v>796</v>
      </c>
      <c r="E17" s="31">
        <v>1054</v>
      </c>
      <c r="F17" s="31">
        <v>1298</v>
      </c>
      <c r="G17" s="31">
        <v>737</v>
      </c>
      <c r="H17" s="31">
        <v>541</v>
      </c>
      <c r="I17" s="31">
        <v>552</v>
      </c>
      <c r="J17" s="31">
        <v>722</v>
      </c>
      <c r="K17" s="31">
        <v>1309</v>
      </c>
      <c r="L17" s="31">
        <v>1224</v>
      </c>
      <c r="M17" s="31">
        <v>1040</v>
      </c>
      <c r="N17" s="31">
        <v>726</v>
      </c>
      <c r="O17" s="31">
        <v>518</v>
      </c>
      <c r="P17" s="31">
        <v>346</v>
      </c>
      <c r="Q17" s="31">
        <v>308</v>
      </c>
      <c r="R17" s="31">
        <v>203</v>
      </c>
      <c r="S17" s="31">
        <v>179</v>
      </c>
      <c r="T17" s="31"/>
    </row>
    <row r="18" spans="1:21" s="187" customFormat="1" ht="18" customHeight="1" x14ac:dyDescent="0.15">
      <c r="A18" s="146" t="s">
        <v>321</v>
      </c>
      <c r="B18" s="31">
        <f t="shared" ref="B18:S18" si="4">B16-B17</f>
        <v>13117</v>
      </c>
      <c r="C18" s="31">
        <f t="shared" si="4"/>
        <v>536</v>
      </c>
      <c r="D18" s="31">
        <f t="shared" si="4"/>
        <v>749</v>
      </c>
      <c r="E18" s="31">
        <f t="shared" si="4"/>
        <v>1058</v>
      </c>
      <c r="F18" s="31">
        <f t="shared" si="4"/>
        <v>1286</v>
      </c>
      <c r="G18" s="31">
        <f t="shared" si="4"/>
        <v>887</v>
      </c>
      <c r="H18" s="31">
        <f t="shared" si="4"/>
        <v>595</v>
      </c>
      <c r="I18" s="31">
        <f t="shared" si="4"/>
        <v>647</v>
      </c>
      <c r="J18" s="31">
        <f t="shared" si="4"/>
        <v>908</v>
      </c>
      <c r="K18" s="31">
        <f t="shared" si="4"/>
        <v>1379</v>
      </c>
      <c r="L18" s="31">
        <f t="shared" si="4"/>
        <v>1314</v>
      </c>
      <c r="M18" s="31">
        <f t="shared" si="4"/>
        <v>851</v>
      </c>
      <c r="N18" s="31">
        <f t="shared" si="4"/>
        <v>670</v>
      </c>
      <c r="O18" s="31">
        <f t="shared" si="4"/>
        <v>564</v>
      </c>
      <c r="P18" s="31">
        <f t="shared" si="4"/>
        <v>482</v>
      </c>
      <c r="Q18" s="31">
        <f t="shared" si="4"/>
        <v>441</v>
      </c>
      <c r="R18" s="31">
        <f t="shared" si="4"/>
        <v>388</v>
      </c>
      <c r="S18" s="31">
        <f t="shared" si="4"/>
        <v>362</v>
      </c>
      <c r="T18" s="31"/>
    </row>
    <row r="19" spans="1:21" s="187" customFormat="1" ht="18" customHeight="1" x14ac:dyDescent="0.15">
      <c r="A19" s="146" t="s">
        <v>217</v>
      </c>
      <c r="B19" s="31">
        <f>SUM(C19:S19)</f>
        <v>24953</v>
      </c>
      <c r="C19" s="31">
        <v>1040</v>
      </c>
      <c r="D19" s="31">
        <v>1217</v>
      </c>
      <c r="E19" s="31">
        <v>1539</v>
      </c>
      <c r="F19" s="31">
        <v>1916</v>
      </c>
      <c r="G19" s="31">
        <v>1988</v>
      </c>
      <c r="H19" s="31">
        <v>1558</v>
      </c>
      <c r="I19" s="31">
        <v>1183</v>
      </c>
      <c r="J19" s="31">
        <v>1232</v>
      </c>
      <c r="K19" s="31">
        <v>1676</v>
      </c>
      <c r="L19" s="31">
        <v>2643</v>
      </c>
      <c r="M19" s="31">
        <v>2514</v>
      </c>
      <c r="N19" s="31">
        <v>1864</v>
      </c>
      <c r="O19" s="31">
        <v>1361</v>
      </c>
      <c r="P19" s="31">
        <v>1015</v>
      </c>
      <c r="Q19" s="31">
        <v>777</v>
      </c>
      <c r="R19" s="31">
        <v>670</v>
      </c>
      <c r="S19" s="31">
        <v>760</v>
      </c>
      <c r="T19" s="31"/>
    </row>
    <row r="20" spans="1:21" s="187" customFormat="1" ht="18" customHeight="1" x14ac:dyDescent="0.15">
      <c r="A20" s="146" t="s">
        <v>195</v>
      </c>
      <c r="B20" s="31">
        <f>SUM(C20:S20)</f>
        <v>12046</v>
      </c>
      <c r="C20" s="31">
        <v>544</v>
      </c>
      <c r="D20" s="31">
        <v>629</v>
      </c>
      <c r="E20" s="31">
        <v>777</v>
      </c>
      <c r="F20" s="31">
        <v>969</v>
      </c>
      <c r="G20" s="31">
        <v>953</v>
      </c>
      <c r="H20" s="31">
        <v>744</v>
      </c>
      <c r="I20" s="31">
        <v>596</v>
      </c>
      <c r="J20" s="31">
        <v>567</v>
      </c>
      <c r="K20" s="31">
        <v>768</v>
      </c>
      <c r="L20" s="31">
        <v>1285</v>
      </c>
      <c r="M20" s="31">
        <v>1211</v>
      </c>
      <c r="N20" s="31">
        <v>1021</v>
      </c>
      <c r="O20" s="31">
        <v>701</v>
      </c>
      <c r="P20" s="31">
        <v>464</v>
      </c>
      <c r="Q20" s="31">
        <v>321</v>
      </c>
      <c r="R20" s="31">
        <v>262</v>
      </c>
      <c r="S20" s="31">
        <v>234</v>
      </c>
      <c r="T20" s="31"/>
    </row>
    <row r="21" spans="1:21" s="187" customFormat="1" ht="18" customHeight="1" x14ac:dyDescent="0.15">
      <c r="A21" s="146" t="s">
        <v>321</v>
      </c>
      <c r="B21" s="31">
        <f t="shared" ref="B21:S21" si="5">B19-B20</f>
        <v>12907</v>
      </c>
      <c r="C21" s="31">
        <f t="shared" si="5"/>
        <v>496</v>
      </c>
      <c r="D21" s="31">
        <f t="shared" si="5"/>
        <v>588</v>
      </c>
      <c r="E21" s="31">
        <f t="shared" si="5"/>
        <v>762</v>
      </c>
      <c r="F21" s="31">
        <f t="shared" si="5"/>
        <v>947</v>
      </c>
      <c r="G21" s="31">
        <f t="shared" si="5"/>
        <v>1035</v>
      </c>
      <c r="H21" s="31">
        <f t="shared" si="5"/>
        <v>814</v>
      </c>
      <c r="I21" s="31">
        <f t="shared" si="5"/>
        <v>587</v>
      </c>
      <c r="J21" s="31">
        <f t="shared" si="5"/>
        <v>665</v>
      </c>
      <c r="K21" s="31">
        <f t="shared" si="5"/>
        <v>908</v>
      </c>
      <c r="L21" s="31">
        <f t="shared" si="5"/>
        <v>1358</v>
      </c>
      <c r="M21" s="31">
        <f t="shared" si="5"/>
        <v>1303</v>
      </c>
      <c r="N21" s="31">
        <f t="shared" si="5"/>
        <v>843</v>
      </c>
      <c r="O21" s="31">
        <f t="shared" si="5"/>
        <v>660</v>
      </c>
      <c r="P21" s="31">
        <f t="shared" si="5"/>
        <v>551</v>
      </c>
      <c r="Q21" s="31">
        <f t="shared" si="5"/>
        <v>456</v>
      </c>
      <c r="R21" s="31">
        <f t="shared" si="5"/>
        <v>408</v>
      </c>
      <c r="S21" s="31">
        <f t="shared" si="5"/>
        <v>526</v>
      </c>
      <c r="T21" s="31"/>
    </row>
    <row r="22" spans="1:21" s="187" customFormat="1" ht="18" customHeight="1" x14ac:dyDescent="0.15">
      <c r="A22" s="146" t="s">
        <v>7</v>
      </c>
      <c r="B22" s="31">
        <f>SUM(C22:T22)</f>
        <v>25392</v>
      </c>
      <c r="C22" s="31">
        <v>1213</v>
      </c>
      <c r="D22" s="31">
        <v>1214</v>
      </c>
      <c r="E22" s="31">
        <v>1249</v>
      </c>
      <c r="F22" s="31">
        <v>1421</v>
      </c>
      <c r="G22" s="31">
        <v>1538</v>
      </c>
      <c r="H22" s="31">
        <v>1968</v>
      </c>
      <c r="I22" s="31">
        <v>1660</v>
      </c>
      <c r="J22" s="31">
        <v>1275</v>
      </c>
      <c r="K22" s="31">
        <v>1224</v>
      </c>
      <c r="L22" s="31">
        <v>1677</v>
      </c>
      <c r="M22" s="31">
        <v>2595</v>
      </c>
      <c r="N22" s="31">
        <v>2499</v>
      </c>
      <c r="O22" s="31">
        <v>1923</v>
      </c>
      <c r="P22" s="31">
        <v>1332</v>
      </c>
      <c r="Q22" s="31">
        <v>944</v>
      </c>
      <c r="R22" s="31">
        <v>682</v>
      </c>
      <c r="S22" s="31">
        <v>966</v>
      </c>
      <c r="T22" s="31">
        <v>12</v>
      </c>
    </row>
    <row r="23" spans="1:21" s="187" customFormat="1" ht="18" customHeight="1" x14ac:dyDescent="0.15">
      <c r="A23" s="146" t="s">
        <v>195</v>
      </c>
      <c r="B23" s="31">
        <f>SUM(C23:T23)</f>
        <v>12230</v>
      </c>
      <c r="C23" s="31">
        <v>607</v>
      </c>
      <c r="D23" s="31">
        <v>647</v>
      </c>
      <c r="E23" s="31">
        <v>642</v>
      </c>
      <c r="F23" s="31">
        <v>705</v>
      </c>
      <c r="G23" s="31">
        <v>743</v>
      </c>
      <c r="H23" s="31">
        <v>971</v>
      </c>
      <c r="I23" s="31">
        <v>795</v>
      </c>
      <c r="J23" s="31">
        <v>654</v>
      </c>
      <c r="K23" s="31">
        <v>565</v>
      </c>
      <c r="L23" s="31">
        <v>765</v>
      </c>
      <c r="M23" s="31">
        <v>1239</v>
      </c>
      <c r="N23" s="31">
        <v>1191</v>
      </c>
      <c r="O23" s="31">
        <v>1048</v>
      </c>
      <c r="P23" s="31">
        <v>678</v>
      </c>
      <c r="Q23" s="31">
        <v>413</v>
      </c>
      <c r="R23" s="31">
        <v>259</v>
      </c>
      <c r="S23" s="31">
        <v>301</v>
      </c>
      <c r="T23" s="31">
        <v>7</v>
      </c>
    </row>
    <row r="24" spans="1:21" s="187" customFormat="1" ht="18" customHeight="1" x14ac:dyDescent="0.15">
      <c r="A24" s="146" t="s">
        <v>321</v>
      </c>
      <c r="B24" s="31">
        <f t="shared" ref="B24:S24" si="6">B22-B23</f>
        <v>13162</v>
      </c>
      <c r="C24" s="31">
        <f t="shared" si="6"/>
        <v>606</v>
      </c>
      <c r="D24" s="31">
        <f t="shared" si="6"/>
        <v>567</v>
      </c>
      <c r="E24" s="31">
        <f t="shared" si="6"/>
        <v>607</v>
      </c>
      <c r="F24" s="31">
        <f t="shared" si="6"/>
        <v>716</v>
      </c>
      <c r="G24" s="31">
        <f t="shared" si="6"/>
        <v>795</v>
      </c>
      <c r="H24" s="31">
        <f t="shared" si="6"/>
        <v>997</v>
      </c>
      <c r="I24" s="31">
        <f t="shared" si="6"/>
        <v>865</v>
      </c>
      <c r="J24" s="31">
        <f t="shared" si="6"/>
        <v>621</v>
      </c>
      <c r="K24" s="31">
        <f t="shared" si="6"/>
        <v>659</v>
      </c>
      <c r="L24" s="31">
        <f t="shared" si="6"/>
        <v>912</v>
      </c>
      <c r="M24" s="31">
        <f t="shared" si="6"/>
        <v>1356</v>
      </c>
      <c r="N24" s="31">
        <f t="shared" si="6"/>
        <v>1308</v>
      </c>
      <c r="O24" s="31">
        <f t="shared" si="6"/>
        <v>875</v>
      </c>
      <c r="P24" s="31">
        <f t="shared" si="6"/>
        <v>654</v>
      </c>
      <c r="Q24" s="31">
        <f t="shared" si="6"/>
        <v>531</v>
      </c>
      <c r="R24" s="31">
        <f t="shared" si="6"/>
        <v>423</v>
      </c>
      <c r="S24" s="31">
        <f t="shared" si="6"/>
        <v>665</v>
      </c>
      <c r="T24" s="31">
        <v>5</v>
      </c>
    </row>
    <row r="25" spans="1:21" s="187" customFormat="1" ht="18" customHeight="1" x14ac:dyDescent="0.15">
      <c r="A25" s="146" t="s">
        <v>424</v>
      </c>
      <c r="B25" s="31">
        <f>SUM(C25:T25)</f>
        <v>25103</v>
      </c>
      <c r="C25" s="31">
        <v>1156</v>
      </c>
      <c r="D25" s="31">
        <v>1280</v>
      </c>
      <c r="E25" s="31">
        <v>1246</v>
      </c>
      <c r="F25" s="31">
        <v>1142</v>
      </c>
      <c r="G25" s="31">
        <v>1159</v>
      </c>
      <c r="H25" s="31">
        <v>1402</v>
      </c>
      <c r="I25" s="31">
        <v>1882</v>
      </c>
      <c r="J25" s="31">
        <v>1665</v>
      </c>
      <c r="K25" s="31">
        <v>1272</v>
      </c>
      <c r="L25" s="31">
        <v>1220</v>
      </c>
      <c r="M25" s="31">
        <v>1627</v>
      </c>
      <c r="N25" s="31">
        <v>2541</v>
      </c>
      <c r="O25" s="31">
        <v>2470</v>
      </c>
      <c r="P25" s="31">
        <v>1850</v>
      </c>
      <c r="Q25" s="31">
        <v>1243</v>
      </c>
      <c r="R25" s="31">
        <v>846</v>
      </c>
      <c r="S25" s="31">
        <v>1102</v>
      </c>
      <c r="T25" s="31"/>
    </row>
    <row r="26" spans="1:21" s="187" customFormat="1" ht="18" customHeight="1" x14ac:dyDescent="0.15">
      <c r="A26" s="146" t="s">
        <v>195</v>
      </c>
      <c r="B26" s="31">
        <v>12069</v>
      </c>
      <c r="C26" s="31">
        <v>587</v>
      </c>
      <c r="D26" s="31">
        <v>644</v>
      </c>
      <c r="E26" s="31">
        <v>665</v>
      </c>
      <c r="F26" s="31">
        <v>577</v>
      </c>
      <c r="G26" s="31">
        <v>559</v>
      </c>
      <c r="H26" s="31">
        <v>673</v>
      </c>
      <c r="I26" s="31">
        <v>920</v>
      </c>
      <c r="J26" s="31">
        <v>809</v>
      </c>
      <c r="K26" s="31">
        <v>660</v>
      </c>
      <c r="L26" s="31">
        <v>566</v>
      </c>
      <c r="M26" s="31">
        <v>750</v>
      </c>
      <c r="N26" s="31">
        <v>1217</v>
      </c>
      <c r="O26" s="31">
        <v>1162</v>
      </c>
      <c r="P26" s="31">
        <v>989</v>
      </c>
      <c r="Q26" s="31">
        <v>613</v>
      </c>
      <c r="R26" s="31">
        <v>345</v>
      </c>
      <c r="S26" s="31">
        <v>333</v>
      </c>
      <c r="T26" s="31"/>
    </row>
    <row r="27" spans="1:21" s="187" customFormat="1" ht="18" customHeight="1" x14ac:dyDescent="0.15">
      <c r="A27" s="146" t="s">
        <v>321</v>
      </c>
      <c r="B27" s="31">
        <f t="shared" ref="B27:S27" si="7">B25-B26</f>
        <v>13034</v>
      </c>
      <c r="C27" s="31">
        <f t="shared" si="7"/>
        <v>569</v>
      </c>
      <c r="D27" s="31">
        <f t="shared" si="7"/>
        <v>636</v>
      </c>
      <c r="E27" s="31">
        <f t="shared" si="7"/>
        <v>581</v>
      </c>
      <c r="F27" s="31">
        <f t="shared" si="7"/>
        <v>565</v>
      </c>
      <c r="G27" s="31">
        <f t="shared" si="7"/>
        <v>600</v>
      </c>
      <c r="H27" s="31">
        <f t="shared" si="7"/>
        <v>729</v>
      </c>
      <c r="I27" s="31">
        <f t="shared" si="7"/>
        <v>962</v>
      </c>
      <c r="J27" s="31">
        <f t="shared" si="7"/>
        <v>856</v>
      </c>
      <c r="K27" s="31">
        <f t="shared" si="7"/>
        <v>612</v>
      </c>
      <c r="L27" s="31">
        <f t="shared" si="7"/>
        <v>654</v>
      </c>
      <c r="M27" s="31">
        <f t="shared" si="7"/>
        <v>877</v>
      </c>
      <c r="N27" s="31">
        <f t="shared" si="7"/>
        <v>1324</v>
      </c>
      <c r="O27" s="31">
        <f t="shared" si="7"/>
        <v>1308</v>
      </c>
      <c r="P27" s="31">
        <f t="shared" si="7"/>
        <v>861</v>
      </c>
      <c r="Q27" s="31">
        <f t="shared" si="7"/>
        <v>630</v>
      </c>
      <c r="R27" s="31">
        <f t="shared" si="7"/>
        <v>501</v>
      </c>
      <c r="S27" s="31">
        <f t="shared" si="7"/>
        <v>769</v>
      </c>
      <c r="T27" s="31"/>
    </row>
    <row r="28" spans="1:21" s="187" customFormat="1" ht="18" customHeight="1" x14ac:dyDescent="0.15">
      <c r="A28" s="146" t="s">
        <v>426</v>
      </c>
      <c r="B28" s="32">
        <v>24533</v>
      </c>
      <c r="C28" s="32">
        <v>1007</v>
      </c>
      <c r="D28" s="32">
        <v>1170</v>
      </c>
      <c r="E28" s="32">
        <v>1270</v>
      </c>
      <c r="F28" s="32">
        <v>1159</v>
      </c>
      <c r="G28" s="32">
        <v>893</v>
      </c>
      <c r="H28" s="32">
        <v>1097</v>
      </c>
      <c r="I28" s="32">
        <v>1341</v>
      </c>
      <c r="J28" s="32">
        <v>1853</v>
      </c>
      <c r="K28" s="32">
        <v>1647</v>
      </c>
      <c r="L28" s="32">
        <v>1242</v>
      </c>
      <c r="M28" s="32">
        <v>1203</v>
      </c>
      <c r="N28" s="32">
        <v>1602</v>
      </c>
      <c r="O28" s="32">
        <v>2514</v>
      </c>
      <c r="P28" s="32">
        <v>2338</v>
      </c>
      <c r="Q28" s="32">
        <v>1770</v>
      </c>
      <c r="R28" s="32">
        <v>1137</v>
      </c>
      <c r="S28" s="32">
        <v>1289</v>
      </c>
      <c r="T28" s="32">
        <v>1</v>
      </c>
      <c r="U28" s="188"/>
    </row>
    <row r="29" spans="1:21" s="187" customFormat="1" ht="18" customHeight="1" x14ac:dyDescent="0.15">
      <c r="A29" s="146" t="s">
        <v>195</v>
      </c>
      <c r="B29" s="32">
        <v>11808</v>
      </c>
      <c r="C29" s="32">
        <v>508</v>
      </c>
      <c r="D29" s="32">
        <v>588</v>
      </c>
      <c r="E29" s="32">
        <v>643</v>
      </c>
      <c r="F29" s="32">
        <v>612</v>
      </c>
      <c r="G29" s="32">
        <v>443</v>
      </c>
      <c r="H29" s="32">
        <v>556</v>
      </c>
      <c r="I29" s="32">
        <v>656</v>
      </c>
      <c r="J29" s="32">
        <v>930</v>
      </c>
      <c r="K29" s="32">
        <v>791</v>
      </c>
      <c r="L29" s="32">
        <v>650</v>
      </c>
      <c r="M29" s="32">
        <v>560</v>
      </c>
      <c r="N29" s="32">
        <v>731</v>
      </c>
      <c r="O29" s="32">
        <v>1207</v>
      </c>
      <c r="P29" s="32">
        <v>1083</v>
      </c>
      <c r="Q29" s="32">
        <v>917</v>
      </c>
      <c r="R29" s="32">
        <v>539</v>
      </c>
      <c r="S29" s="32">
        <v>393</v>
      </c>
      <c r="T29" s="32">
        <v>1</v>
      </c>
      <c r="U29" s="188"/>
    </row>
    <row r="30" spans="1:21" s="187" customFormat="1" ht="18" customHeight="1" x14ac:dyDescent="0.15">
      <c r="A30" s="146" t="s">
        <v>321</v>
      </c>
      <c r="B30" s="32">
        <v>12725</v>
      </c>
      <c r="C30" s="32">
        <v>499</v>
      </c>
      <c r="D30" s="32">
        <v>582</v>
      </c>
      <c r="E30" s="32">
        <v>627</v>
      </c>
      <c r="F30" s="32">
        <v>547</v>
      </c>
      <c r="G30" s="32">
        <v>450</v>
      </c>
      <c r="H30" s="32">
        <v>541</v>
      </c>
      <c r="I30" s="32">
        <v>685</v>
      </c>
      <c r="J30" s="32">
        <v>923</v>
      </c>
      <c r="K30" s="32">
        <v>856</v>
      </c>
      <c r="L30" s="32">
        <v>592</v>
      </c>
      <c r="M30" s="32">
        <v>643</v>
      </c>
      <c r="N30" s="32">
        <v>871</v>
      </c>
      <c r="O30" s="32">
        <v>1307</v>
      </c>
      <c r="P30" s="32">
        <v>1255</v>
      </c>
      <c r="Q30" s="32">
        <v>853</v>
      </c>
      <c r="R30" s="32">
        <v>598</v>
      </c>
      <c r="S30" s="32">
        <v>896</v>
      </c>
      <c r="T30" s="32"/>
      <c r="U30" s="188"/>
    </row>
    <row r="31" spans="1:21" s="187" customFormat="1" ht="18" customHeight="1" x14ac:dyDescent="0.15">
      <c r="A31" s="146" t="s">
        <v>140</v>
      </c>
      <c r="B31" s="32">
        <v>23755</v>
      </c>
      <c r="C31" s="32">
        <v>916</v>
      </c>
      <c r="D31" s="32">
        <v>1056</v>
      </c>
      <c r="E31" s="32">
        <v>1178</v>
      </c>
      <c r="F31" s="32">
        <v>1149</v>
      </c>
      <c r="G31" s="32">
        <v>894</v>
      </c>
      <c r="H31" s="32">
        <v>856</v>
      </c>
      <c r="I31" s="32">
        <v>1087</v>
      </c>
      <c r="J31" s="32">
        <v>1332</v>
      </c>
      <c r="K31" s="32">
        <v>1814</v>
      </c>
      <c r="L31" s="32">
        <v>1602</v>
      </c>
      <c r="M31" s="32">
        <v>1184</v>
      </c>
      <c r="N31" s="32">
        <v>1205</v>
      </c>
      <c r="O31" s="32">
        <v>1590</v>
      </c>
      <c r="P31" s="32">
        <v>2420</v>
      </c>
      <c r="Q31" s="32">
        <v>2227</v>
      </c>
      <c r="R31" s="32">
        <v>1582</v>
      </c>
      <c r="S31" s="32">
        <v>1645</v>
      </c>
      <c r="T31" s="32">
        <v>18</v>
      </c>
      <c r="U31" s="188"/>
    </row>
    <row r="32" spans="1:21" s="187" customFormat="1" ht="18" customHeight="1" x14ac:dyDescent="0.15">
      <c r="A32" s="146" t="s">
        <v>195</v>
      </c>
      <c r="B32" s="32">
        <v>11460</v>
      </c>
      <c r="C32" s="32">
        <v>498</v>
      </c>
      <c r="D32" s="32">
        <v>538</v>
      </c>
      <c r="E32" s="32">
        <v>595</v>
      </c>
      <c r="F32" s="32">
        <v>567</v>
      </c>
      <c r="G32" s="32">
        <v>440</v>
      </c>
      <c r="H32" s="32">
        <v>443</v>
      </c>
      <c r="I32" s="32">
        <v>543</v>
      </c>
      <c r="J32" s="32">
        <v>651</v>
      </c>
      <c r="K32" s="32">
        <v>897</v>
      </c>
      <c r="L32" s="32">
        <v>776</v>
      </c>
      <c r="M32" s="32">
        <v>620</v>
      </c>
      <c r="N32" s="32">
        <v>562</v>
      </c>
      <c r="O32" s="32">
        <v>725</v>
      </c>
      <c r="P32" s="32">
        <v>1156</v>
      </c>
      <c r="Q32" s="32">
        <v>1017</v>
      </c>
      <c r="R32" s="32">
        <v>813</v>
      </c>
      <c r="S32" s="32">
        <v>605</v>
      </c>
      <c r="T32" s="32">
        <v>14</v>
      </c>
      <c r="U32" s="188"/>
    </row>
    <row r="33" spans="1:21" s="187" customFormat="1" ht="18" customHeight="1" x14ac:dyDescent="0.15">
      <c r="A33" s="146" t="s">
        <v>321</v>
      </c>
      <c r="B33" s="32">
        <v>12295</v>
      </c>
      <c r="C33" s="32">
        <v>418</v>
      </c>
      <c r="D33" s="32">
        <v>518</v>
      </c>
      <c r="E33" s="32">
        <v>583</v>
      </c>
      <c r="F33" s="32">
        <v>582</v>
      </c>
      <c r="G33" s="32">
        <v>454</v>
      </c>
      <c r="H33" s="32">
        <v>413</v>
      </c>
      <c r="I33" s="32">
        <v>544</v>
      </c>
      <c r="J33" s="32">
        <v>681</v>
      </c>
      <c r="K33" s="32">
        <v>917</v>
      </c>
      <c r="L33" s="32">
        <v>826</v>
      </c>
      <c r="M33" s="32">
        <v>564</v>
      </c>
      <c r="N33" s="32">
        <v>643</v>
      </c>
      <c r="O33" s="32">
        <v>865</v>
      </c>
      <c r="P33" s="32">
        <v>1264</v>
      </c>
      <c r="Q33" s="32">
        <v>1210</v>
      </c>
      <c r="R33" s="32">
        <v>769</v>
      </c>
      <c r="S33" s="32">
        <v>1040</v>
      </c>
      <c r="T33" s="32">
        <v>4</v>
      </c>
      <c r="U33" s="188"/>
    </row>
    <row r="34" spans="1:21" s="187" customFormat="1" ht="18" customHeight="1" x14ac:dyDescent="0.15">
      <c r="A34" s="146" t="s">
        <v>711</v>
      </c>
      <c r="B34" s="32">
        <v>22834</v>
      </c>
      <c r="C34" s="32">
        <v>802</v>
      </c>
      <c r="D34" s="32">
        <v>993</v>
      </c>
      <c r="E34" s="32">
        <v>1091</v>
      </c>
      <c r="F34" s="32">
        <v>1054</v>
      </c>
      <c r="G34" s="32">
        <v>806</v>
      </c>
      <c r="H34" s="32">
        <v>815</v>
      </c>
      <c r="I34" s="32">
        <v>892</v>
      </c>
      <c r="J34" s="32">
        <v>1128</v>
      </c>
      <c r="K34" s="32">
        <v>1344</v>
      </c>
      <c r="L34" s="32">
        <v>1777</v>
      </c>
      <c r="M34" s="32">
        <v>1573</v>
      </c>
      <c r="N34" s="32">
        <v>1194</v>
      </c>
      <c r="O34" s="32">
        <v>1195</v>
      </c>
      <c r="P34" s="32">
        <v>1526</v>
      </c>
      <c r="Q34" s="32">
        <v>2280</v>
      </c>
      <c r="R34" s="32">
        <v>2020</v>
      </c>
      <c r="S34" s="32">
        <v>2310</v>
      </c>
      <c r="T34" s="32">
        <v>34</v>
      </c>
      <c r="U34" s="188"/>
    </row>
    <row r="35" spans="1:21" s="187" customFormat="1" ht="18" customHeight="1" x14ac:dyDescent="0.15">
      <c r="A35" s="146" t="s">
        <v>195</v>
      </c>
      <c r="B35" s="32">
        <v>10958</v>
      </c>
      <c r="C35" s="32">
        <v>397</v>
      </c>
      <c r="D35" s="32">
        <v>533</v>
      </c>
      <c r="E35" s="32">
        <v>554</v>
      </c>
      <c r="F35" s="32">
        <v>523</v>
      </c>
      <c r="G35" s="32">
        <v>394</v>
      </c>
      <c r="H35" s="32">
        <v>414</v>
      </c>
      <c r="I35" s="32">
        <v>462</v>
      </c>
      <c r="J35" s="32">
        <v>564</v>
      </c>
      <c r="K35" s="32">
        <v>653</v>
      </c>
      <c r="L35" s="32">
        <v>888</v>
      </c>
      <c r="M35" s="32">
        <v>770</v>
      </c>
      <c r="N35" s="32">
        <v>616</v>
      </c>
      <c r="O35" s="32">
        <v>550</v>
      </c>
      <c r="P35" s="32">
        <v>689</v>
      </c>
      <c r="Q35" s="32">
        <v>1063</v>
      </c>
      <c r="R35" s="32">
        <v>884</v>
      </c>
      <c r="S35" s="32">
        <v>980</v>
      </c>
      <c r="T35" s="32">
        <v>24</v>
      </c>
      <c r="U35" s="188"/>
    </row>
    <row r="36" spans="1:21" s="187" customFormat="1" ht="18" customHeight="1" x14ac:dyDescent="0.15">
      <c r="A36" s="146" t="s">
        <v>321</v>
      </c>
      <c r="B36" s="32">
        <v>11876</v>
      </c>
      <c r="C36" s="32">
        <v>405</v>
      </c>
      <c r="D36" s="32">
        <v>460</v>
      </c>
      <c r="E36" s="32">
        <v>537</v>
      </c>
      <c r="F36" s="32">
        <v>531</v>
      </c>
      <c r="G36" s="32">
        <v>412</v>
      </c>
      <c r="H36" s="32">
        <v>401</v>
      </c>
      <c r="I36" s="32">
        <v>430</v>
      </c>
      <c r="J36" s="32">
        <v>564</v>
      </c>
      <c r="K36" s="32">
        <v>691</v>
      </c>
      <c r="L36" s="32">
        <v>889</v>
      </c>
      <c r="M36" s="32">
        <v>803</v>
      </c>
      <c r="N36" s="32">
        <v>578</v>
      </c>
      <c r="O36" s="32">
        <v>645</v>
      </c>
      <c r="P36" s="32">
        <v>837</v>
      </c>
      <c r="Q36" s="32">
        <v>1217</v>
      </c>
      <c r="R36" s="32">
        <v>1136</v>
      </c>
      <c r="S36" s="32">
        <v>1330</v>
      </c>
      <c r="T36" s="32">
        <v>10</v>
      </c>
      <c r="U36" s="188"/>
    </row>
    <row r="37" spans="1:21" ht="18" customHeight="1" x14ac:dyDescent="0.15">
      <c r="A37" s="140" t="s">
        <v>311</v>
      </c>
      <c r="S37" s="30" t="s">
        <v>3</v>
      </c>
    </row>
    <row r="38" spans="1:21" ht="18.75" customHeight="1" x14ac:dyDescent="0.15"/>
  </sheetData>
  <mergeCells count="3">
    <mergeCell ref="C2:T2"/>
    <mergeCell ref="A2:A3"/>
    <mergeCell ref="B2:B3"/>
  </mergeCells>
  <phoneticPr fontId="8"/>
  <pageMargins left="0.39370078740157483" right="0.39370078740157483" top="0.39370078740157483" bottom="0.39370078740157483" header="0.3" footer="0.23622047244094488"/>
  <pageSetup paperSize="9" scale="89" orientation="landscape" r:id="rId1"/>
  <headerFooter scaleWithDoc="0" alignWithMargins="0">
    <oddFooter>&amp;C- &amp;P -</oddFooter>
    <firstFooter>&amp;C&amp;10 1</firstFooter>
  </headerFooter>
  <rowBreaks count="1" manualBreakCount="1">
    <brk id="34"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21</vt:i4>
      </vt:variant>
    </vt:vector>
  </HeadingPairs>
  <TitlesOfParts>
    <vt:vector size="45" baseType="lpstr">
      <vt:lpstr>表紙</vt:lpstr>
      <vt:lpstr>目次</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背表紙</vt:lpstr>
      <vt:lpstr>'10'!Print_Area</vt:lpstr>
      <vt:lpstr>'11'!Print_Area</vt:lpstr>
      <vt:lpstr>'12'!Print_Area</vt:lpstr>
      <vt:lpstr>'13'!Print_Area</vt:lpstr>
      <vt:lpstr>'14'!Print_Area</vt:lpstr>
      <vt:lpstr>'16'!Print_Area</vt:lpstr>
      <vt:lpstr>'17'!Print_Area</vt:lpstr>
      <vt:lpstr>'18'!Print_Area</vt:lpstr>
      <vt:lpstr>'19'!Print_Area</vt:lpstr>
      <vt:lpstr>'2'!Print_Area</vt:lpstr>
      <vt:lpstr>'20'!Print_Area</vt:lpstr>
      <vt:lpstr>'21'!Print_Area</vt:lpstr>
      <vt:lpstr>'3'!Print_Area</vt:lpstr>
      <vt:lpstr>'4'!Print_Area</vt:lpstr>
      <vt:lpstr>'6'!Print_Area</vt:lpstr>
      <vt:lpstr>'8'!Print_Area</vt:lpstr>
      <vt:lpstr>'9'!Print_Area</vt:lpstr>
      <vt:lpstr>背表紙!Print_Area</vt:lpstr>
      <vt:lpstr>表紙!Print_Area</vt:lpstr>
      <vt:lpstr>目次!Print_Area</vt:lpstr>
      <vt:lpstr>'20'!Print_Titles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圓石　雄二</dc:creator>
  <cp:lastModifiedBy>山井 玲奈</cp:lastModifiedBy>
  <cp:lastPrinted>2024-04-19T07:57:36Z</cp:lastPrinted>
  <dcterms:created xsi:type="dcterms:W3CDTF">1997-01-08T22:48:59Z</dcterms:created>
  <dcterms:modified xsi:type="dcterms:W3CDTF">2024-04-19T08:07:46Z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3.1.4.0</vt:lpwstr>
    </vt:vector>
  </property>
  <property fmtid="{DCFEDD21-7773-49B2-8022-6FC58DB5260B}" pid="3" name="LastSavedVersion">
    <vt:lpwstr>3.1.4.0</vt:lpwstr>
  </property>
  <property fmtid="{DCFEDD21-7773-49B2-8022-6FC58DB5260B}" pid="4" name="LastSavedDate">
    <vt:filetime>2023-03-24T06:35:33Z</vt:filetime>
  </property>
</Properties>
</file>